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181" documentId="13_ncr:1_{F6CB121F-512D-4AA6-A0C1-0FB36C537598}" xr6:coauthVersionLast="47" xr6:coauthVersionMax="47" xr10:uidLastSave="{AE7546EF-4629-4DAD-BDBE-31176FE9759B}"/>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 i="1"/>
  <c r="B3" i="1"/>
  <c r="B3" i="4"/>
  <c r="G3" i="4"/>
  <c r="L3" i="4"/>
  <c r="B4" i="4"/>
  <c r="G4" i="4"/>
  <c r="L4" i="4"/>
  <c r="B5"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3" i="1"/>
  <c r="I3" i="1"/>
  <c r="J3" i="1"/>
  <c r="L3" i="1"/>
  <c r="L2" i="5"/>
  <c r="B2" i="4"/>
  <c r="G2" i="4"/>
  <c r="I2" i="4"/>
  <c r="J2" i="4"/>
  <c r="L2" i="4"/>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 r="G83" i="1"/>
  <c r="L83"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<sst xmlns="http://schemas.openxmlformats.org/spreadsheetml/2006/main" count="178600" uniqueCount="39084">
  <si>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</si>
  <si>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</si>
  <si>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</si>
  <si>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</si>
  <si>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</si>
  <si>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</si>
  <si>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</si>
  <si>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</si>
  <si>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</si>
  <si>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</si>
  <si>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</si>
  <si>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</si>
  <si>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</si>
  <si>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</si>
  <si>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</si>
  <si>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</si>
  <si>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</si>
  <si>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</si>
  <si>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</si>
  <si>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</si>
  <si>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</si>
  <si>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</si>
  <si>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</si>
  <si>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</si>
  <si>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</si>
  <si>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</si>
  <si>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</si>
  <si>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</si>
  <si>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</si>
  <si>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</si>
  <si>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</si>
  <si>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</si>
  <si>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</si>
  <si>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</si>
  <si>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</si>
  <si>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</si>
  <si>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</si>
  <si>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</si>
  <si>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</si>
  <si>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</si>
  <si>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</si>
  <si>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</si>
  <si>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</si>
  <si>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</si>
  <si>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</si>
  <si>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</si>
  <si>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</si>
  <si>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</si>
  <si>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</si>
  <si>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</si>
  <si>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</si>
  <si>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</si>
  <si>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</si>
  <si>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</si>
  <si>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</si>
  <si>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</si>
  <si>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</si>
  <si>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</si>
  <si>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</si>
  <si>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</si>
  <si>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</si>
  <si>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</si>
  <si>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</si>
  <si>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</si>
  <si>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</si>
  <si>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</si>
  <si>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</si>
  <si>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</si>
  <si>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</si>
  <si>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</si>
  <si>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</si>
  <si>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</si>
  <si>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</si>
  <si>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</si>
  <si>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</si>
  <si>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</si>
  <si>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</si>
  <si>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</si>
  <si>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</si>
  <si>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</si>
  <si>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</si>
  <si>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</si>
  <si>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</si>
  <si>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</si>
  <si>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</si>
  <si>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</si>
  <si>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</si>
  <si>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</si>
  <si>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</si>
  <si>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</si>
  <si>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</si>
  <si>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</si>
  <si>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</si>
  <si>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</si>
  <si>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</si>
  <si>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</si>
  <si>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</si>
  <si>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</si>
  <si>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</si>
  <si>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</si>
  <si>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</si>
  <si>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</si>
  <si>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</si>
  <si>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</si>
  <si>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</si>
  <si>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</si>
  <si>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</si>
  <si>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</si>
  <si>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</si>
  <si>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</si>
  <si>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</si>
  <si>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</si>
  <si>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</si>
  <si>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</si>
  <si>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</si>
  <si>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</si>
  <si>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</si>
  <si>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</si>
  <si>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</si>
  <si>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</si>
  <si>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</si>
  <si>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</si>
  <si>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</si>
  <si>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</si>
  <si>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</si>
  <si>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</si>
  <si>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</si>
  <si>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</si>
  <si>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</si>
  <si>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</si>
  <si>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</si>
  <si>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</si>
  <si>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</si>
  <si>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</si>
  <si>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</si>
  <si>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</si>
  <si>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</si>
  <si>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</si>
  <si>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</si>
  <si>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</si>
  <si>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</si>
  <si>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</si>
  <si>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</si>
  <si>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</si>
  <si>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</si>
  <si>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</si>
  <si>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</si>
  <si>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</si>
  <si>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</si>
  <si>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</si>
  <si>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</si>
  <si>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</si>
  <si>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</si>
  <si>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</si>
  <si>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</si>
  <si>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</si>
  <si>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</si>
  <si>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</si>
  <si>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</si>
  <si>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</si>
  <si>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</si>
  <si>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</si>
  <si>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</si>
  <si>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</si>
  <si>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</si>
  <si>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</si>
  <si>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</si>
  <si>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</si>
  <si>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</si>
  <si>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</si>
  <si>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</si>
  <si>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</si>
  <si>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</si>
  <si>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</si>
  <si>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</si>
  <si>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</si>
  <si>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</si>
  <si>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</si>
  <si>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</si>
  <si>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</si>
  <si>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</si>
  <si>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</si>
  <si>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</si>
  <si>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</si>
  <si>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</si>
  <si>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</si>
  <si>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</si>
  <si>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</si>
  <si>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</si>
  <si>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</si>
  <si>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</si>
  <si>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</si>
  <si>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</si>
  <si>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</si>
  <si>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</si>
  <si>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</si>
  <si>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</si>
  <si>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</si>
  <si>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</si>
  <si>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</si>
  <si>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</si>
  <si>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</si>
  <si>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</si>
  <si>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</si>
  <si>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</si>
  <si>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</si>
  <si>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</si>
  <si>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</si>
  <si>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</si>
  <si>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</si>
  <si>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</si>
  <si>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</si>
  <si>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</si>
  <si>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</si>
  <si>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</si>
  <si>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</si>
  <si>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</si>
  <si>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</si>
  <si>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</si>
  <si>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</si>
  <si>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</si>
  <si>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</si>
  <si>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</si>
  <si>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</si>
  <si>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</si>
  <si>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</si>
  <si>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</si>
  <si>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</si>
  <si>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</si>
  <si>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</si>
  <si>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</si>
  <si>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</si>
  <si>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</si>
  <si>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</si>
  <si>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</si>
  <si>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</si>
  <si>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</si>
  <si>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</si>
  <si>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</si>
  <si>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</si>
  <si>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</si>
  <si>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</si>
  <si>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</si>
  <si>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</si>
  <si>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</si>
  <si>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</si>
  <si>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</si>
  <si>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</si>
  <si>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</si>
  <si>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</si>
  <si>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</si>
  <si>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</si>
  <si>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</si>
  <si>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</si>
  <si>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</si>
  <si>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</si>
  <si>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</si>
  <si>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</si>
  <si>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</si>
  <si>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</si>
  <si>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</si>
  <si>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</si>
  <si>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</si>
  <si>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</si>
  <si>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</si>
  <si>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</si>
  <si>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</si>
  <si>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</si>
  <si>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</si>
  <si>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</si>
  <si>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</si>
  <si>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</si>
  <si>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</si>
  <si>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</si>
  <si>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</si>
  <si>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</si>
  <si>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</si>
  <si>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</si>
  <si>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</si>
  <si>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</si>
  <si>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</si>
  <si>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</si>
  <si>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</si>
  <si>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</si>
  <si>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</si>
  <si>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</si>
  <si>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</si>
  <si>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</si>
  <si>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</si>
  <si>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</si>
  <si>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</si>
  <si>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</si>
  <si>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</si>
  <si>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</si>
  <si>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</si>
  <si>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</si>
  <si>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</si>
  <si>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</si>
  <si>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</si>
  <si>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</si>
  <si>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</si>
  <si>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</si>
  <si>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</si>
  <si>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</si>
  <si>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</si>
  <si>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</si>
  <si>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</si>
  <si>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</si>
  <si>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</si>
  <si>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</si>
  <si>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</si>
  <si>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</si>
  <si>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</si>
  <si>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</si>
  <si>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</si>
  <si>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</si>
  <si>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</si>
  <si>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</si>
  <si>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</si>
  <si>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</si>
  <si>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</si>
  <si>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</si>
  <si>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</si>
  <si>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</si>
  <si>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</si>
  <si>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</si>
  <si>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</si>
  <si>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</si>
  <si>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</si>
  <si>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</si>
  <si>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</si>
  <si>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</si>
  <si>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</si>
  <si>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</si>
  <si>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</si>
  <si>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</si>
  <si>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</si>
  <si>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</si>
  <si>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</si>
  <si>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</si>
  <si>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</si>
  <si>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</si>
  <si>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</si>
  <si>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</si>
  <si>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</si>
  <si>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</si>
  <si>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</si>
  <si>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</si>
  <si>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</si>
  <si>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</si>
  <si>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</si>
  <si>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</si>
  <si>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</si>
  <si>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</si>
  <si>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</si>
  <si>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</si>
  <si>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</si>
  <si>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</si>
  <si>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</si>
  <si>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</si>
  <si>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</si>
  <si>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</si>
  <si>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</si>
  <si>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</si>
  <si>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</si>
  <si>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</si>
  <si>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</si>
  <si>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</si>
  <si>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</si>
  <si>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</si>
  <si>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</si>
  <si>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</si>
  <si>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</si>
  <si>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</si>
  <si>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</si>
  <si>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</si>
  <si>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</si>
  <si>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</si>
  <si>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</si>
  <si>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</si>
  <si>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</si>
  <si>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</si>
  <si>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</si>
  <si>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</si>
  <si>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</si>
  <si>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</si>
  <si>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</si>
  <si>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</si>
  <si>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</si>
  <si>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</si>
  <si>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</si>
  <si>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</si>
  <si>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</si>
  <si>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</si>
  <si>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</si>
  <si>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</si>
  <si>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</si>
  <si>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</si>
  <si>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</si>
  <si>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</si>
  <si>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</si>
  <si>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</si>
  <si>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</si>
  <si>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</si>
  <si>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</si>
  <si>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</si>
  <si>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</si>
  <si>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</si>
  <si>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</si>
  <si>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</si>
  <si>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</si>
  <si>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</si>
  <si>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</si>
  <si>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</si>
  <si>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</si>
  <si>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</si>
  <si>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</si>
  <si>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</si>
  <si>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</si>
  <si>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</si>
  <si>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</si>
  <si>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</si>
  <si>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</si>
  <si>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</si>
  <si>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</si>
  <si>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</si>
  <si>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</si>
  <si>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</si>
  <si>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</si>
  <si>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</si>
  <si>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</si>
  <si>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</si>
  <si>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</si>
  <si>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</si>
  <si>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</si>
  <si>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</si>
  <si>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</si>
  <si>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</si>
  <si>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</si>
  <si>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</si>
  <si>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</si>
  <si>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</si>
  <si>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</si>
  <si>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</si>
  <si>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</si>
  <si>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</si>
  <si>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</si>
  <si>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</si>
  <si>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</si>
  <si>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</si>
  <si>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</si>
  <si>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</si>
  <si>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</si>
  <si>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</si>
  <si>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</si>
  <si>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</si>
  <si>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</si>
  <si>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</si>
  <si>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</si>
  <si>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</si>
  <si>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</si>
  <si>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</si>
  <si>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</si>
  <si>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</si>
  <si>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</si>
  <si>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</si>
  <si>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</si>
  <si>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</si>
  <si>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</si>
  <si>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</si>
  <si>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</si>
  <si>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</si>
  <si>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</si>
  <si>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</si>
  <si>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</si>
  <si>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</si>
  <si>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</si>
  <si>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</si>
  <si>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</si>
  <si>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</si>
  <si>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</si>
  <si>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</si>
  <si>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</si>
  <si>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</si>
  <si>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</si>
  <si>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</si>
  <si>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</si>
  <si>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</si>
  <si>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</si>
  <si>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</si>
  <si>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</si>
  <si>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</si>
  <si>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</si>
  <si>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</si>
  <si>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</si>
  <si>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</si>
  <si>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</si>
  <si>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</si>
  <si>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</si>
  <si>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</si>
  <si>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</si>
  <si>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</si>
  <si>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</si>
  <si>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</si>
  <si>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</si>
  <si>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</si>
  <si>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</si>
  <si>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</si>
  <si>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</si>
  <si>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</si>
  <si>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</si>
  <si>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</si>
  <si>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</si>
  <si>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</si>
  <si>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</si>
  <si>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</si>
  <si>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</si>
  <si>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</si>
  <si>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</si>
  <si>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</si>
  <si>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</si>
  <si>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</si>
  <si>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</si>
  <si>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</si>
  <si>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</si>
  <si>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</si>
  <si>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</si>
  <si>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</si>
  <si>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</si>
  <si>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</si>
  <si>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</si>
  <si>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</si>
  <si>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</si>
  <si>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</si>
  <si>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</si>
  <si>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</si>
  <si>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</si>
  <si>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</si>
  <si>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</si>
  <si>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</si>
  <si>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</si>
  <si>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</si>
  <si>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</si>
  <si>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</si>
  <si>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</si>
  <si>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</si>
  <si>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</si>
  <si>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</si>
  <si>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</si>
  <si>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</si>
  <si>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</si>
  <si>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</si>
  <si>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</si>
  <si>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</si>
  <si>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</si>
  <si>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</si>
  <si>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</si>
  <si>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</si>
  <si>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</si>
  <si>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</si>
  <si>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</si>
  <si>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</si>
  <si>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</si>
  <si>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</si>
  <si>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</si>
  <si>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</si>
  <si>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</si>
  <si>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</si>
  <si>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</si>
  <si>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</si>
  <si>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</si>
  <si>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</si>
  <si>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</si>
  <si>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</si>
  <si>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</si>
  <si>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</si>
  <si>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</si>
  <si>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</si>
  <si>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</si>
  <si>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</si>
  <si>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</si>
  <si>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</si>
  <si>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</si>
  <si>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</si>
  <si>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</si>
  <si>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</si>
  <si>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</si>
  <si>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</si>
  <si>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</si>
  <si>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</si>
  <si>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</si>
  <si>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</si>
  <si>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</si>
  <si>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</si>
  <si>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</si>
  <si>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</si>
  <si>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</si>
  <si>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</si>
  <si>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</si>
  <si>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</si>
  <si>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</si>
  <si>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</si>
  <si>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</si>
  <si>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</si>
  <si>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</si>
  <si>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</si>
  <si>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</si>
  <si>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</si>
  <si>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</si>
  <si>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</si>
  <si>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</si>
  <si>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</si>
  <si>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</si>
  <si>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</si>
  <si>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</si>
  <si>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</si>
  <si>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</si>
  <si>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</si>
  <si>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</si>
  <si>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</si>
  <si>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</si>
  <si>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</si>
  <si>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</si>
  <si>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</si>
  <si>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</si>
  <si>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</si>
  <si>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</si>
  <si>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</si>
  <si>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</si>
  <si>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</si>
  <si>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</si>
  <si>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</si>
  <si>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</si>
  <si>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</si>
  <si>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</si>
  <si>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</si>
  <si>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</si>
  <si>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</si>
  <si>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</si>
  <si>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</si>
  <si>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</si>
  <si>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</si>
  <si>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</si>
  <si>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</si>
  <si>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</si>
  <si>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</si>
  <si>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</si>
  <si>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</si>
  <si>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</si>
  <si>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</si>
  <si>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</si>
  <si>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</si>
  <si>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</si>
  <si>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</si>
  <si>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</si>
  <si>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</si>
  <si>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</si>
  <si>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</si>
  <si>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</si>
  <si>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</si>
  <si>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</si>
  <si>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</si>
  <si>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</si>
  <si>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</si>
  <si>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</si>
  <si>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</si>
  <si>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</si>
  <si>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</si>
  <si>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</si>
  <si>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</si>
  <si>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</si>
  <si>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</si>
  <si>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</si>
  <si>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</si>
  <si>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</si>
  <si>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</si>
  <si>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</si>
  <si>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</si>
  <si>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</si>
  <si>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</si>
  <si>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</si>
  <si>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</si>
  <si>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</si>
  <si>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</si>
  <si>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</si>
  <si>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</si>
  <si>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</si>
  <si>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</si>
  <si>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</si>
  <si>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</si>
  <si>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</si>
  <si>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</si>
  <si>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</si>
  <si>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</si>
  <si>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</si>
  <si>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</si>
  <si>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</si>
  <si>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</si>
  <si>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</si>
  <si>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</si>
  <si>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</si>
  <si>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</si>
  <si>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</si>
  <si>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</si>
  <si>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</si>
  <si>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</si>
  <si>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</si>
  <si>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</si>
  <si>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</si>
  <si>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</si>
  <si>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</si>
  <si>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</si>
  <si>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</si>
  <si>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</si>
  <si>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</si>
  <si>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</si>
  <si>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</si>
  <si>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</si>
  <si>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</si>
  <si>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</si>
  <si>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</si>
  <si>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</si>
  <si>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</si>
  <si>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</si>
  <si>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</si>
  <si>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</si>
  <si>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</si>
  <si>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</si>
  <si>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</si>
  <si>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</si>
  <si>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</si>
  <si>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</si>
  <si>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</si>
  <si>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</si>
  <si>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</si>
  <si>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</si>
  <si>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</si>
  <si>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</si>
  <si>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</si>
  <si>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</si>
  <si>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</si>
  <si>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</si>
  <si>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</si>
  <si>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</si>
  <si>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</si>
  <si>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</si>
  <si>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</si>
  <si>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</si>
  <si>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</si>
  <si>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</si>
  <si>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</si>
  <si>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</si>
  <si>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</si>
  <si>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</si>
  <si>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</si>
  <si>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</si>
  <si>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</si>
  <si>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</si>
  <si>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</si>
  <si>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</si>
  <si>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</si>
  <si>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</si>
  <si>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</si>
  <si>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</si>
  <si>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</si>
  <si>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</si>
  <si>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</si>
  <si>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</si>
  <si>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</si>
  <si>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</si>
  <si>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</si>
  <si>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</si>
  <si>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</si>
  <si>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</si>
  <si>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</si>
  <si>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</si>
  <si>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</si>
  <si>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</si>
  <si>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</si>
  <si>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</si>
  <si>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</si>
  <si>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</si>
  <si>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</si>
  <si>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</si>
  <si>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</si>
  <si>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</si>
  <si>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</si>
  <si>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</si>
  <si>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</si>
  <si>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</si>
  <si>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</si>
  <si>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</si>
  <si>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</si>
  <si>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</si>
  <si>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</si>
  <si>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</si>
  <si>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</si>
  <si>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</si>
  <si>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</si>
  <si>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</si>
  <si>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</si>
  <si>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</si>
  <si>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</si>
  <si>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</si>
  <si>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</si>
  <si>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</si>
  <si>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</si>
  <si>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</si>
  <si>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</si>
  <si>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</si>
  <si>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</si>
  <si>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</si>
  <si>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</si>
  <si>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</si>
  <si>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</si>
  <si>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</si>
  <si>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</si>
  <si>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</si>
  <si>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</si>
  <si>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</si>
  <si>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</si>
  <si>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</si>
  <si>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</si>
  <si>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</si>
  <si>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</si>
  <si>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</si>
  <si>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</si>
  <si>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</si>
  <si>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</si>
  <si>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</si>
  <si>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</si>
  <si>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</si>
  <si>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</si>
  <si>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</si>
  <si>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</si>
  <si>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</si>
  <si>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</si>
  <si>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</si>
  <si>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</si>
  <si>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</si>
  <si>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</si>
  <si>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</si>
  <si>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</si>
  <si>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</si>
  <si>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</si>
  <si>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</si>
  <si>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</si>
  <si>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</si>
  <si>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</si>
  <si>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</si>
  <si>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</si>
  <si>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</si>
  <si>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</si>
  <si>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</si>
  <si>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</si>
  <si>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</si>
  <si>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</si>
  <si>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</si>
  <si>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</si>
  <si>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</si>
  <si>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</si>
  <si>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</si>
  <si>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</si>
  <si>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</si>
  <si>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</si>
  <si>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</si>
  <si>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</si>
  <si>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</si>
  <si>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</si>
  <si>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</si>
  <si>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</si>
  <si>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</si>
  <si>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</si>
  <si>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</si>
  <si>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</si>
  <si>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</si>
  <si>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</si>
  <si>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</si>
  <si>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</si>
  <si>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</si>
  <si>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</si>
  <si>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</si>
  <si>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</si>
  <si>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</si>
  <si>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</si>
  <si>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</si>
  <si>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</si>
  <si>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</si>
  <si>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</si>
  <si>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</si>
  <si>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</si>
  <si>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</si>
  <si>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</si>
  <si>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</si>
  <si>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</si>
  <si>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</si>
  <si>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</si>
  <si>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</si>
  <si>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</si>
  <si>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</si>
  <si>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</si>
  <si>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</si>
  <si>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</si>
  <si>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</si>
  <si>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</si>
  <si>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</si>
  <si>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</si>
  <si>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</si>
  <si>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</si>
  <si>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</si>
  <si>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</si>
  <si>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</si>
  <si>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</si>
  <si>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</si>
  <si>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</si>
  <si>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</si>
  <si>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</si>
  <si>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</si>
  <si>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</si>
  <si>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</si>
  <si>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</si>
  <si>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</si>
  <si>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</si>
  <si>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</si>
  <si>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</si>
  <si>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</si>
  <si>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</si>
  <si>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</si>
  <si>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</si>
  <si>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</si>
  <si>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</si>
  <si>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</si>
  <si>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</si>
  <si>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</si>
  <si>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</si>
  <si>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</si>
  <si>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</si>
  <si>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</si>
  <si>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</si>
  <si>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</si>
  <si>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</si>
  <si>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</si>
  <si>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</si>
  <si>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</si>
  <si>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</si>
  <si>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</si>
  <si>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</si>
  <si>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</si>
  <si>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</si>
  <si>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</si>
  <si>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</si>
  <si>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</si>
  <si>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</si>
  <si>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</si>
  <si>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</si>
  <si>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</si>
  <si>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</si>
  <si>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</si>
  <si>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</si>
  <si>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</si>
  <si>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</si>
  <si>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</si>
  <si>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</si>
  <si>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</si>
  <si>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</si>
  <si>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</si>
  <si>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</si>
  <si>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</si>
  <si>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</si>
  <si>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</si>
  <si>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</si>
  <si>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</si>
  <si>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</si>
  <si>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</si>
  <si>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</si>
  <si>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</si>
  <si>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</si>
  <si>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</si>
  <si>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</si>
  <si>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</si>
  <si>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</si>
  <si>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</si>
  <si>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</si>
  <si>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</si>
  <si>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</si>
  <si>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</si>
  <si>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</si>
  <si>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</si>
  <si>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</si>
  <si>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</si>
  <si>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</si>
  <si>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</si>
  <si>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</si>
  <si>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</si>
  <si>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</si>
  <si>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</si>
  <si>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</si>
  <si>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</si>
  <si>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</si>
  <si>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</si>
  <si>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</si>
  <si>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</si>
  <si>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</si>
  <si>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</si>
  <si>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</si>
  <si>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</si>
  <si>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</si>
  <si>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</si>
  <si>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</si>
  <si>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</si>
  <si>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</si>
  <si>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</si>
  <si>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</si>
  <si>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</si>
  <si>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</si>
  <si>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</si>
  <si>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</si>
  <si>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</si>
  <si>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</si>
  <si>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</si>
  <si>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</si>
  <si>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</si>
  <si>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</si>
  <si>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</si>
  <si>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</si>
  <si>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</si>
  <si>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</si>
  <si>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</si>
  <si>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</si>
  <si>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</si>
  <si>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</si>
  <si>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</si>
  <si>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</si>
  <si>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</si>
  <si>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</si>
  <si>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</si>
  <si>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</si>
  <si>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</si>
  <si>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</si>
  <si>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</si>
  <si>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</si>
  <si>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</si>
  <si>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</si>
  <si>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</si>
  <si>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</si>
  <si>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</si>
  <si>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</si>
  <si>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</si>
  <si>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</si>
  <si>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</si>
  <si>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</si>
  <si>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</si>
  <si>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</si>
  <si>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</si>
  <si>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</si>
  <si>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</si>
  <si>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</si>
  <si>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</si>
  <si>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</si>
  <si>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</si>
  <si>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</si>
  <si>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</si>
  <si>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</si>
  <si>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</si>
  <si>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</si>
  <si>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</si>
  <si>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</si>
  <si>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</si>
  <si>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</si>
  <si>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</si>
  <si>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</si>
  <si>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</si>
  <si>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</si>
  <si>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</si>
  <si>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</si>
  <si>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</si>
  <si>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</si>
  <si>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</si>
  <si>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</si>
  <si>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</si>
  <si>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</si>
  <si>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</si>
  <si>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</si>
  <si>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</si>
  <si>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</si>
  <si>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</si>
  <si>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</si>
  <si>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</si>
  <si>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</si>
  <si>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</si>
  <si>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</si>
  <si>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</si>
  <si>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</si>
  <si>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</si>
  <si>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</si>
  <si>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</si>
  <si>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</si>
  <si>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</si>
  <si>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</si>
  <si>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</si>
  <si>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</si>
  <si>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</si>
  <si>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</si>
  <si>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</si>
  <si>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</si>
  <si>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</si>
  <si>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</si>
  <si>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</si>
  <si>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</si>
  <si>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</si>
  <si>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</si>
  <si>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</si>
  <si>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</si>
  <si>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</si>
  <si>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</si>
  <si>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</si>
  <si>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</si>
  <si>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</si>
  <si>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</si>
  <si>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</si>
  <si>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</si>
  <si>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</si>
  <si>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</si>
  <si>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</si>
  <si>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</si>
  <si>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</si>
  <si>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</si>
  <si>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</si>
  <si>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</si>
  <si>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</si>
  <si>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</si>
  <si>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</si>
  <si>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</si>
  <si>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</si>
  <si>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</si>
  <si>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</si>
  <si>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</si>
  <si>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</si>
  <si>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</si>
  <si>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</si>
  <si>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</si>
  <si>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</si>
  <si>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</si>
  <si>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</si>
  <si>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</si>
  <si>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</si>
  <si>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</si>
  <si>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</si>
  <si>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</si>
  <si>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</si>
  <si>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</si>
  <si>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</si>
  <si>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</si>
  <si>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</si>
  <si>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</si>
  <si>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</si>
  <si>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</si>
  <si>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</si>
  <si>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</si>
  <si>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</si>
  <si>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</si>
  <si>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</si>
  <si>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</si>
  <si>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</si>
  <si>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</si>
  <si>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</si>
  <si>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</si>
  <si>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</si>
  <si>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</si>
  <si>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</si>
  <si>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</si>
  <si>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</si>
  <si>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</si>
  <si>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</si>
  <si>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</si>
  <si>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</si>
  <si>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</si>
  <si>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</si>
  <si>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</si>
  <si>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</si>
  <si>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</si>
  <si>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</si>
  <si>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</si>
  <si>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</si>
  <si>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</si>
  <si>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</si>
  <si>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</si>
  <si>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</si>
  <si>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</si>
  <si>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</si>
  <si>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</si>
  <si>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</si>
  <si>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</si>
  <si>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</si>
  <si>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</si>
  <si>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</si>
  <si>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</si>
  <si>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</si>
  <si>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</si>
  <si>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</si>
  <si>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</si>
  <si>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</si>
  <si>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</si>
  <si>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</si>
  <si>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</si>
  <si>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</si>
  <si>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</si>
  <si>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</si>
  <si>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</si>
  <si>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</si>
  <si>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</si>
  <si>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</si>
  <si>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</si>
  <si>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</si>
  <si>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</si>
  <si>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</si>
  <si>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</si>
  <si>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</si>
  <si>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</si>
  <si>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</si>
  <si>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</si>
  <si>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</si>
  <si>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</si>
  <si>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</si>
  <si>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</si>
  <si>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</si>
  <si>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</si>
  <si>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</si>
  <si>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</si>
  <si>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</si>
  <si>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</si>
  <si>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</si>
  <si>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</si>
  <si>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</si>
  <si>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</si>
  <si>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</si>
  <si>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</si>
  <si>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</si>
  <si>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</si>
  <si>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</si>
  <si>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</si>
  <si>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</si>
  <si>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</si>
  <si>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</si>
  <si>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</si>
  <si>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</si>
  <si>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</si>
  <si>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</si>
  <si>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</si>
  <si>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</si>
  <si>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</si>
  <si>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</si>
  <si>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</si>
  <si>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</si>
  <si>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</si>
  <si>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</si>
  <si>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</si>
  <si>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</si>
  <si>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</si>
  <si>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</si>
  <si>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</si>
  <si>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</si>
  <si>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</si>
  <si>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</si>
  <si>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</si>
  <si>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</si>
  <si>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</si>
  <si>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</si>
  <si>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</si>
  <si>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</si>
  <si>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</si>
  <si>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</si>
  <si>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</si>
  <si>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</si>
  <si>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</si>
  <si>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</si>
  <si>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</si>
  <si>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</si>
  <si>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</si>
  <si>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</si>
  <si>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</si>
  <si>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</si>
  <si>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</si>
  <si>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</si>
  <si>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</si>
  <si>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</si>
  <si>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</si>
  <si>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</si>
  <si>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</si>
  <si>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</si>
  <si>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</si>
  <si>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</si>
  <si>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</si>
  <si>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</si>
  <si>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</si>
  <si>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</si>
  <si>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</si>
  <si>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</si>
  <si>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</si>
  <si>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</si>
  <si>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</si>
  <si>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</si>
  <si>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</si>
  <si>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</si>
  <si>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</si>
  <si>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</si>
  <si>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</si>
  <si>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</si>
  <si>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</si>
  <si>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</si>
  <si>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</si>
  <si>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</si>
  <si>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</si>
  <si>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</si>
  <si>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</si>
  <si>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</si>
  <si>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</si>
  <si>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</si>
  <si>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</si>
  <si>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</si>
  <si>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</si>
  <si>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</si>
  <si>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</si>
  <si>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</si>
  <si>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</si>
  <si>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</si>
  <si>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</si>
  <si>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</si>
  <si>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</si>
  <si>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</si>
  <si>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</si>
  <si>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</si>
  <si>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</si>
  <si>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</si>
  <si>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</si>
  <si>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</si>
  <si>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</si>
  <si>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</si>
  <si>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</si>
  <si>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</si>
  <si>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</si>
  <si>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</si>
  <si>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</si>
  <si>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</si>
  <si>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</si>
  <si>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</si>
  <si>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</si>
  <si>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</si>
  <si>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</si>
  <si>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</si>
  <si>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</si>
  <si>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</si>
  <si>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</si>
  <si>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</si>
  <si>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</si>
  <si>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</si>
  <si>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</si>
  <si>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</si>
  <si>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</si>
  <si>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</si>
  <si>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</si>
  <si>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</si>
  <si>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</si>
  <si>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</si>
  <si>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</si>
  <si>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</si>
  <si>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</si>
  <si>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</si>
  <si>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</si>
  <si>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</si>
  <si>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</si>
  <si>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</si>
  <si>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</si>
  <si>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</si>
  <si>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</si>
  <si>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</si>
  <si>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</si>
  <si>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</si>
  <si>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</si>
  <si>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</si>
  <si>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</si>
  <si>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</si>
  <si>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</si>
  <si>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</si>
  <si>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</si>
  <si>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</si>
  <si>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</si>
  <si>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</si>
  <si>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</si>
  <si>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</si>
  <si>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</si>
  <si>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</si>
  <si>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</si>
  <si>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</si>
  <si>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</si>
  <si>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</si>
  <si>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</si>
  <si>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</si>
  <si>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</si>
  <si>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</si>
  <si>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</si>
  <si>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</si>
  <si>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</si>
  <si>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</si>
  <si>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</si>
  <si>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</si>
  <si>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</si>
  <si>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</si>
  <si>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</si>
  <si>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</si>
  <si>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</si>
  <si>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</si>
  <si>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</si>
  <si>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</si>
  <si>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</si>
  <si>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</si>
  <si>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</si>
  <si>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</si>
  <si>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</si>
  <si>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</si>
  <si>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</si>
  <si>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</si>
  <si>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</si>
  <si>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</si>
  <si>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</si>
  <si>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</si>
  <si>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</si>
  <si>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</si>
  <si>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</si>
  <si>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</si>
  <si>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</si>
  <si>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</si>
  <si>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</si>
  <si>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</si>
  <si>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</si>
  <si>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</si>
  <si>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</si>
  <si>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</si>
  <si>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</si>
  <si>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</si>
  <si>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</si>
  <si>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</si>
  <si>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</si>
  <si>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</si>
  <si>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</si>
  <si>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</si>
  <si>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</si>
  <si>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</si>
  <si>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</si>
  <si>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</si>
  <si>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</si>
  <si>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</si>
  <si>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</si>
  <si>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</si>
  <si>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</si>
  <si>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</si>
  <si>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</si>
  <si>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</si>
  <si>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</si>
  <si>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</si>
  <si>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</si>
  <si>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</si>
  <si>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</si>
  <si>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</si>
  <si>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</si>
  <si>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</si>
  <si>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</si>
  <si>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</si>
  <si>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</si>
  <si>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</si>
  <si>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</si>
  <si>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</si>
  <si>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</si>
  <si>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</si>
  <si>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</si>
  <si>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</si>
  <si>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</si>
  <si>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</si>
  <si>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</si>
  <si>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</si>
  <si>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</si>
  <si>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</si>
  <si>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</si>
  <si>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</si>
  <si>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</si>
  <si>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</si>
  <si>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</si>
  <si>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</si>
  <si>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</si>
  <si>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</si>
  <si>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</si>
  <si>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</si>
  <si>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</si>
  <si>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</si>
  <si>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</si>
  <si>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</si>
  <si>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</si>
  <si>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</si>
  <si>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</si>
  <si>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</si>
  <si>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</si>
  <si>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</si>
  <si>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</si>
  <si>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</si>
  <si>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</si>
  <si>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</si>
  <si>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</si>
  <si>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</si>
  <si>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</si>
  <si>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</si>
  <si>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</si>
  <si>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</si>
  <si>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</si>
  <si>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</si>
  <si>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</si>
  <si>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</si>
  <si>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</si>
  <si>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</si>
  <si>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</si>
  <si>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</si>
  <si>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</si>
  <si>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</si>
  <si>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</si>
  <si>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</si>
  <si>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</si>
  <si>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</si>
  <si>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</si>
  <si>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</si>
  <si>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</si>
  <si>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</si>
  <si>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</si>
  <si>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</si>
  <si>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</si>
  <si>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</si>
  <si>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</si>
  <si>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</si>
  <si>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</si>
  <si>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</si>
  <si>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</si>
  <si>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</si>
  <si>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</si>
  <si>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</si>
  <si>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</si>
  <si>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</si>
  <si>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</si>
  <si>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</si>
  <si>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</si>
  <si>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</si>
  <si>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</si>
  <si>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</si>
  <si>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</si>
  <si>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</si>
  <si>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</si>
  <si>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</si>
  <si>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</si>
  <si>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</si>
  <si>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</si>
  <si>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</si>
  <si>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</si>
  <si>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</si>
  <si>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</si>
  <si>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</si>
  <si>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</si>
  <si>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</si>
  <si>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</si>
  <si>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</si>
  <si>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</si>
  <si>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</si>
  <si>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</si>
  <si>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</si>
  <si>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</si>
  <si>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</si>
  <si>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</si>
  <si>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</si>
  <si>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</si>
  <si>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</si>
  <si>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</si>
  <si>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</si>
  <si>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</si>
  <si>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</si>
  <si>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</si>
  <si>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</si>
  <si>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</si>
  <si>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</si>
  <si>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</si>
  <si>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</si>
  <si>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</si>
  <si>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</si>
  <si>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</si>
  <si>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</si>
  <si>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</si>
  <si>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</si>
  <si>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</si>
  <si>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</si>
  <si>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</si>
  <si>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</si>
  <si>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</si>
  <si>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</si>
  <si>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</si>
  <si>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</si>
  <si>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</si>
  <si>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</si>
  <si>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</si>
  <si>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</si>
  <si>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</si>
  <si>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</si>
  <si>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</si>
  <si>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</si>
  <si>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</si>
  <si>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</si>
  <si>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</si>
  <si>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</si>
  <si>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</si>
  <si>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</si>
  <si>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</si>
  <si>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</si>
  <si>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</si>
  <si>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</si>
  <si>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</si>
  <si>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</si>
  <si>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</si>
  <si>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</si>
  <si>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</si>
  <si>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</si>
  <si>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</si>
  <si>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</si>
  <si>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</si>
  <si>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</si>
  <si>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</si>
  <si>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</si>
  <si>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</si>
  <si>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</si>
  <si>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</si>
  <si>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</si>
  <si>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</si>
  <si>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</si>
  <si>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</si>
  <si>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</si>
  <si>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</si>
  <si>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</si>
  <si>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</si>
  <si>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</si>
  <si>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</si>
  <si>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</si>
  <si>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</si>
  <si>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</si>
  <si>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</si>
  <si>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</si>
  <si>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</si>
  <si>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</si>
  <si>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</si>
  <si>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</si>
  <si>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</si>
  <si>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</si>
  <si>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</si>
  <si>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</si>
  <si>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</si>
  <si>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</si>
  <si>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</si>
  <si>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</si>
  <si>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</si>
  <si>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</si>
  <si>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</si>
  <si>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</si>
  <si>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</si>
  <si>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</si>
  <si>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</si>
  <si>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</si>
  <si>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</si>
  <si>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</si>
  <si>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</si>
  <si>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</si>
  <si>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</si>
  <si>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</si>
  <si>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</si>
  <si>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</si>
  <si>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</si>
  <si>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</si>
  <si>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</si>
  <si>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</si>
  <si>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</si>
  <si>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</si>
  <si>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</si>
  <si>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</si>
  <si>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</si>
  <si>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</si>
  <si>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</si>
  <si>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</si>
  <si>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</si>
  <si>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</si>
  <si>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</si>
  <si>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</si>
  <si>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</si>
  <si>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</si>
  <si>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</si>
  <si>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</si>
  <si>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</si>
  <si>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</si>
  <si>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</si>
  <si>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</si>
  <si>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</si>
  <si>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</si>
  <si>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</si>
  <si>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</si>
  <si>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</si>
  <si>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</si>
  <si>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</si>
  <si>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</si>
  <si>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</si>
  <si>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</si>
  <si>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</si>
  <si>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</si>
  <si>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</si>
  <si>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</si>
  <si>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</si>
  <si>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</si>
  <si>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</si>
  <si>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</si>
  <si>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</si>
  <si>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</si>
  <si>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</si>
  <si>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</si>
  <si>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</si>
  <si>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</si>
  <si>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</si>
  <si>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</si>
  <si>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</si>
  <si>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</si>
  <si>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</si>
  <si>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</si>
  <si>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</si>
  <si>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</si>
  <si>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</si>
  <si>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</si>
  <si>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</si>
  <si>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</si>
  <si>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</si>
  <si>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</si>
  <si>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</si>
  <si>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</si>
  <si>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</si>
  <si>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</si>
  <si>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</si>
  <si>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</si>
  <si>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</si>
  <si>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</si>
  <si>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</si>
  <si>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</si>
  <si>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</si>
  <si>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</si>
  <si>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</si>
  <si>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</si>
  <si>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</si>
  <si>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</si>
  <si>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</si>
  <si>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</si>
  <si>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</si>
  <si>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</si>
  <si>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</si>
  <si>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</si>
  <si>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</si>
  <si>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</si>
  <si>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</si>
  <si>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</si>
  <si>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</si>
  <si>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</si>
  <si>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</si>
  <si>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</si>
  <si>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</si>
  <si>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</si>
  <si>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</si>
  <si>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</si>
  <si>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</si>
  <si>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</si>
  <si>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</si>
  <si>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</si>
  <si>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</si>
  <si>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</si>
  <si>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</si>
  <si>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</si>
  <si>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</si>
  <si>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</si>
  <si>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</si>
  <si>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</si>
  <si>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</si>
  <si>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</si>
  <si>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</si>
  <si>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</si>
  <si>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</si>
  <si>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</si>
  <si>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</si>
  <si>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</si>
  <si>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</si>
  <si>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</si>
  <si>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</si>
  <si>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</si>
  <si>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</si>
  <si>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</si>
  <si>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</si>
  <si>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</si>
  <si>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</si>
  <si>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</si>
  <si>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</si>
  <si>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</si>
  <si>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</si>
  <si>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</si>
  <si>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</si>
  <si>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</si>
  <si>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</si>
  <si>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</si>
  <si>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</si>
  <si>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</si>
  <si>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</si>
  <si>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</si>
  <si>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</si>
  <si>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</si>
  <si>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</si>
  <si>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</si>
  <si>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</si>
  <si>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</si>
  <si>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</si>
  <si>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</si>
  <si>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</si>
  <si>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</si>
  <si>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</si>
  <si>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</si>
  <si>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</si>
  <si>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</si>
  <si>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</si>
  <si>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</si>
  <si>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</si>
  <si>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</si>
  <si>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</si>
  <si>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</si>
  <si>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</si>
  <si>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</si>
  <si>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</si>
  <si>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</si>
  <si>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</si>
  <si>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</si>
  <si>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</si>
  <si>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</si>
  <si>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</si>
  <si>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</si>
  <si>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</si>
  <si>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</si>
  <si>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</si>
  <si>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</si>
  <si>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</si>
  <si>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</si>
  <si>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</si>
  <si>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</si>
  <si>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</si>
  <si>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</si>
  <si>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</si>
  <si>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</si>
  <si>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</si>
  <si>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</si>
  <si>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</si>
  <si>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</si>
  <si>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</si>
  <si>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</si>
  <si>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</si>
  <si>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</si>
  <si>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</si>
  <si>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</si>
  <si>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</si>
  <si>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</si>
  <si>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</si>
  <si>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</si>
  <si>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</si>
  <si>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</si>
  <si>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</si>
  <si>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</si>
  <si>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</si>
  <si>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</si>
  <si>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</si>
  <si>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</si>
  <si>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</si>
  <si>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</si>
  <si>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</si>
  <si>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</si>
  <si>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</si>
  <si>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</si>
  <si>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</si>
  <si>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</si>
  <si>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</si>
  <si>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</si>
  <si>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</si>
  <si>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</si>
  <si>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</si>
  <si>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</si>
  <si>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</si>
  <si>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</si>
  <si>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</si>
  <si>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</si>
  <si>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</si>
  <si>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</si>
  <si>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</si>
  <si>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</si>
  <si>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</si>
  <si>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</si>
  <si>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</si>
  <si>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</si>
  <si>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</si>
  <si>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</si>
  <si>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</si>
  <si>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</si>
  <si>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</si>
  <si>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</si>
  <si>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</si>
  <si>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</si>
  <si>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</si>
  <si>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</si>
  <si>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</si>
  <si>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</si>
  <si>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</si>
  <si>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</si>
  <si>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</si>
  <si>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</si>
  <si>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</si>
  <si>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</si>
  <si>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</si>
  <si>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</si>
  <si>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</si>
  <si>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</si>
  <si>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</si>
  <si>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</si>
  <si>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</si>
  <si>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</si>
  <si>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</si>
  <si>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</si>
  <si>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</si>
  <si>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</si>
  <si>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</si>
  <si>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</si>
  <si>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</si>
  <si>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</si>
  <si>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</si>
  <si>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</si>
  <si>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</si>
  <si>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</si>
  <si>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</si>
  <si>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</si>
  <si>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</si>
  <si>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</si>
  <si>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</si>
  <si>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</si>
  <si>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</si>
  <si>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</si>
  <si>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</si>
  <si>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</si>
  <si>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</si>
  <si>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</si>
  <si>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</si>
  <si>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</si>
  <si>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</si>
  <si>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</si>
  <si>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</si>
  <si>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</si>
  <si>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</si>
  <si>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</si>
  <si>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</si>
  <si>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</si>
  <si>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</si>
  <si>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</si>
  <si>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</si>
  <si>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</si>
  <si>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</si>
  <si>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</si>
  <si>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</si>
  <si>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</si>
  <si>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</si>
  <si>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</si>
  <si>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</si>
  <si>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</si>
  <si>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</si>
  <si>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</si>
  <si>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</si>
  <si>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</si>
  <si>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</si>
  <si>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</si>
  <si>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</si>
  <si>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</si>
  <si>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</si>
  <si>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</si>
  <si>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</si>
  <si>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</si>
  <si>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</si>
  <si>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</si>
  <si>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</si>
  <si>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</si>
  <si>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</si>
  <si>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</si>
  <si>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</si>
  <si>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</si>
  <si>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</si>
  <si>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</si>
  <si>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</si>
  <si>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</si>
  <si>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</si>
  <si>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</si>
  <si>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</si>
  <si>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</si>
  <si>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</si>
  <si>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</si>
  <si>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</si>
  <si>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</si>
  <si>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</si>
  <si>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</si>
  <si>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</si>
  <si>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</si>
  <si>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</si>
  <si>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</si>
  <si>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</si>
  <si>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</si>
  <si>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</si>
  <si>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</si>
  <si>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</si>
  <si>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</si>
  <si>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</si>
  <si>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</si>
  <si>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</si>
  <si>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</si>
  <si>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</si>
  <si>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</si>
  <si>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</si>
  <si>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</si>
  <si>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</si>
  <si>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</si>
  <si>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</si>
  <si>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</si>
  <si>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</si>
  <si>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</si>
  <si>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</si>
  <si>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</si>
  <si>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</si>
  <si>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</si>
  <si>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</si>
  <si>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</si>
  <si>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</si>
  <si>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</si>
  <si>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</si>
  <si>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</si>
  <si>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</si>
  <si>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</si>
  <si>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</si>
  <si>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</si>
  <si>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</si>
  <si>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</si>
  <si>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</si>
  <si>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</si>
  <si>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</si>
  <si>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</si>
  <si>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</si>
  <si>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</si>
  <si>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</si>
  <si>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</si>
  <si>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</si>
  <si>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</si>
  <si>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</si>
  <si>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</si>
  <si>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</si>
  <si>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</si>
  <si>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</si>
  <si>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</si>
  <si>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</si>
  <si>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</si>
  <si>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</si>
  <si>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</si>
  <si>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</si>
  <si>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</si>
  <si>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</si>
  <si>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</si>
  <si>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</si>
  <si>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</si>
  <si>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</si>
  <si>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</si>
  <si>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</si>
  <si>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</si>
  <si>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</si>
  <si>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</si>
  <si>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</si>
  <si>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</si>
  <si>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</si>
  <si>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</si>
  <si>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</si>
  <si>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</si>
  <si>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</si>
  <si>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</si>
  <si>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</si>
  <si>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</si>
  <si>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</si>
  <si>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</si>
  <si>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</si>
  <si>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</si>
  <si>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</si>
  <si>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</si>
  <si>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</si>
  <si>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</si>
  <si>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</si>
  <si>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</si>
  <si>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</si>
  <si>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</si>
  <si>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</si>
  <si>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</si>
  <si>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</si>
  <si>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</si>
  <si>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</si>
  <si>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</si>
  <si>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</si>
  <si>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</si>
  <si>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</si>
  <si>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</si>
  <si>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</si>
  <si>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</si>
  <si>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</si>
  <si>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</si>
  <si>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</si>
  <si>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</si>
  <si>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</si>
  <si>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</si>
  <si>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</si>
  <si>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</si>
  <si>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</si>
  <si>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</si>
  <si>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</si>
  <si>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</si>
  <si>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</si>
  <si>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</si>
  <si>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</si>
  <si>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</si>
  <si>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</si>
  <si>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</si>
  <si>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</si>
  <si>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</si>
  <si>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</si>
  <si>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</si>
  <si>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</si>
  <si>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</si>
  <si>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</si>
  <si>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</si>
  <si>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</si>
  <si>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</si>
  <si>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</si>
  <si>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</si>
  <si>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</si>
  <si>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</si>
  <si>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</si>
  <si>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</si>
  <si>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</si>
  <si>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</si>
  <si>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</si>
  <si>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</si>
  <si>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</si>
  <si>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</si>
  <si>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</si>
  <si>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</si>
  <si>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</si>
  <si>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</si>
  <si>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</si>
  <si>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</si>
  <si>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</si>
  <si>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</si>
  <si>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</si>
  <si>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</si>
  <si>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</si>
  <si>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</si>
  <si>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</si>
  <si>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</si>
  <si>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</si>
  <si>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</si>
  <si>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</si>
  <si>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</si>
  <si>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</si>
  <si>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</si>
  <si>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</si>
  <si>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</si>
  <si>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</si>
  <si>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</si>
  <si>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</si>
  <si>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</si>
  <si>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</si>
  <si>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</si>
  <si>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</si>
  <si>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</si>
  <si>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</si>
  <si>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</si>
  <si>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</si>
  <si>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</si>
  <si>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</si>
  <si>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</si>
  <si>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</si>
  <si>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</si>
  <si>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</si>
  <si>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</si>
  <si>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</si>
  <si>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</si>
  <si>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</si>
  <si>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</si>
  <si>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</si>
  <si>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</si>
  <si>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</si>
  <si>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</si>
  <si>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</si>
  <si>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</si>
  <si>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</si>
  <si>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</si>
  <si>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</si>
  <si>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</si>
  <si>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</si>
  <si>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</si>
  <si>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</si>
  <si>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</si>
  <si>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</si>
  <si>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</si>
  <si>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</si>
  <si>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</si>
  <si>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</si>
  <si>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</si>
  <si>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</si>
  <si>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</si>
  <si>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</si>
  <si>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</si>
  <si>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</si>
  <si>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</si>
  <si>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</si>
  <si>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</si>
  <si>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</si>
  <si>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</si>
  <si>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</si>
  <si>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</si>
  <si>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</si>
  <si>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</si>
  <si>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</si>
  <si>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</si>
  <si>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</si>
  <si>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</si>
  <si>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</si>
  <si>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</si>
  <si>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</si>
  <si>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</si>
  <si>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</si>
  <si>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</si>
  <si>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</si>
  <si>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</si>
  <si>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</si>
  <si>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</si>
  <si>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</si>
  <si>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</si>
  <si>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</si>
  <si>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</si>
  <si>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</si>
  <si>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</si>
  <si>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</si>
  <si>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</si>
  <si>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</si>
  <si>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</si>
  <si>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</si>
  <si>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</si>
  <si>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</si>
  <si>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</si>
  <si>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</si>
  <si>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</si>
  <si>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</si>
  <si>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</si>
  <si>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</si>
  <si>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</si>
  <si>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</si>
  <si>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</si>
  <si>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</si>
  <si>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</si>
  <si>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</si>
  <si>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</si>
  <si>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</si>
  <si>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</si>
  <si>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</si>
  <si>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</si>
  <si>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</si>
  <si>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</si>
  <si>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</si>
  <si>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</si>
  <si>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</si>
  <si>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</si>
  <si>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</si>
  <si>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</si>
  <si>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</si>
  <si>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</si>
  <si>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</si>
  <si>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</si>
  <si>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</si>
  <si>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</si>
  <si>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</si>
  <si>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</si>
  <si>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</si>
  <si>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</si>
  <si>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</si>
  <si>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</si>
  <si>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</si>
  <si>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</si>
  <si>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</si>
  <si>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</si>
  <si>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</si>
  <si>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</si>
  <si>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</si>
  <si>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</si>
  <si>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</si>
  <si>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</si>
  <si>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</si>
  <si>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</si>
  <si>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</si>
  <si>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</si>
  <si>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</si>
  <si>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</si>
  <si>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</si>
  <si>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</si>
  <si>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</si>
  <si>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</si>
  <si>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</si>
  <si>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</si>
  <si>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</si>
  <si>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</si>
  <si>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</si>
  <si>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</si>
  <si>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</si>
  <si>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</si>
  <si>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</si>
  <si>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</si>
  <si>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</si>
  <si>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</si>
  <si>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</si>
  <si>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</si>
  <si>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</si>
  <si>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</si>
  <si>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</si>
  <si>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</si>
  <si>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</si>
  <si>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</si>
  <si>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</si>
  <si>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</si>
  <si>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</si>
  <si>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</si>
  <si>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</si>
  <si>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</si>
  <si>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</si>
  <si>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</si>
  <si>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</si>
  <si>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</si>
  <si>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</si>
  <si>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</si>
  <si>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</si>
  <si>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</si>
  <si>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</si>
  <si>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</si>
  <si>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</si>
  <si>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</si>
  <si>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</si>
  <si>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</si>
  <si>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</si>
  <si>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</si>
  <si>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</si>
  <si>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</si>
  <si>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</si>
  <si>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</si>
  <si>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</si>
  <si>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</si>
  <si>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</si>
  <si>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</si>
  <si>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</si>
  <si>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</si>
  <si>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</si>
  <si>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</si>
  <si>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</si>
  <si>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</si>
  <si>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</si>
  <si>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</si>
  <si>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</si>
  <si>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</si>
  <si>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</si>
  <si>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</si>
  <si>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</si>
  <si>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</si>
  <si>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</si>
  <si>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</si>
  <si>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</si>
  <si>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</si>
  <si>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</si>
  <si>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</si>
  <si>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</si>
  <si>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</si>
  <si>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</si>
  <si>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</si>
  <si>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</si>
  <si>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</si>
  <si>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</si>
  <si>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</si>
  <si>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</si>
  <si>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</si>
  <si>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</si>
  <si>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</si>
  <si>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</si>
  <si>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</si>
  <si>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</si>
  <si>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</si>
  <si>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</si>
  <si>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</si>
  <si>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</si>
  <si>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</si>
  <si>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</si>
  <si>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</si>
  <si>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</si>
  <si>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</si>
  <si>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</si>
  <si>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</si>
  <si>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</si>
  <si>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</si>
  <si>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</si>
  <si>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</si>
  <si>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</si>
  <si>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</si>
  <si>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</si>
  <si>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</si>
  <si>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</si>
  <si>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</si>
  <si>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</si>
  <si>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</si>
  <si>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</si>
  <si>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</si>
  <si>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</si>
  <si>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</si>
  <si>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</si>
  <si>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</si>
  <si>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</si>
  <si>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</si>
  <si>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</si>
  <si>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</si>
  <si>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</si>
  <si>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</si>
  <si>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</si>
  <si>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</si>
  <si>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</si>
  <si>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</si>
  <si>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</si>
  <si>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</si>
  <si>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</si>
  <si>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</si>
  <si>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</si>
  <si>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</si>
  <si>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</si>
  <si>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</si>
  <si>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</si>
  <si>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</si>
  <si>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</si>
  <si>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</si>
  <si>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</si>
  <si>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</si>
  <si>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</si>
  <si>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</si>
  <si>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</si>
  <si>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</si>
  <si>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</si>
  <si>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</si>
  <si>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</si>
  <si>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</si>
  <si>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</si>
  <si>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</si>
  <si>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</si>
  <si>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</si>
  <si>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</si>
  <si>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</si>
  <si>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</si>
  <si>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</si>
  <si>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</si>
  <si>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</si>
  <si>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</si>
  <si>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</si>
  <si>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</si>
  <si>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</si>
  <si>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</si>
  <si>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</si>
  <si>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</si>
  <si>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</si>
  <si>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</si>
  <si>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</si>
  <si>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</si>
  <si>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</si>
  <si>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</si>
  <si>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</si>
  <si>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</si>
  <si>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</si>
  <si>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</si>
  <si>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</si>
  <si>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</si>
  <si>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</si>
  <si>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</si>
  <si>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</si>
  <si>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</si>
  <si>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</si>
  <si>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</si>
  <si>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</si>
  <si>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</si>
  <si>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</si>
  <si>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</si>
  <si>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</si>
  <si>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</si>
  <si>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</si>
  <si>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</si>
  <si>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</si>
  <si>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</si>
  <si>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</si>
  <si>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</si>
  <si>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</si>
  <si>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</si>
  <si>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</si>
  <si>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</si>
  <si>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</si>
  <si>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</si>
  <si>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</si>
  <si>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</si>
  <si>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</si>
  <si>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</si>
  <si>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</si>
  <si>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</si>
  <si>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</si>
  <si>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</si>
  <si>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</si>
  <si>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</si>
  <si>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</si>
  <si>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</si>
  <si>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</si>
  <si>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</si>
  <si>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</si>
  <si>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</si>
  <si>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</si>
  <si>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</si>
  <si>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</si>
  <si>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</si>
  <si>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</si>
  <si>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</si>
  <si>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</si>
  <si>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</si>
  <si>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</si>
  <si>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</si>
  <si>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</si>
  <si>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</si>
  <si>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</si>
  <si>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</si>
  <si>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</si>
  <si>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</si>
  <si>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</si>
  <si>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</si>
  <si>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</si>
  <si>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</si>
  <si>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</si>
  <si>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</si>
  <si>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</si>
  <si>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</si>
  <si>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</si>
  <si>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</si>
  <si>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</si>
  <si>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</si>
  <si>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</si>
  <si>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</si>
  <si>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</si>
  <si>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</si>
  <si>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</si>
  <si>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</si>
  <si>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</si>
  <si>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</si>
  <si>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</si>
  <si>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</si>
  <si>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</si>
  <si>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</si>
  <si>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</si>
  <si>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</si>
  <si>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</si>
  <si>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</si>
  <si>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</si>
  <si>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</si>
  <si>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</si>
  <si>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</si>
  <si>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</si>
  <si>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</si>
  <si>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</si>
  <si>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</si>
  <si>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</si>
  <si>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</si>
  <si>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</si>
  <si>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</si>
  <si>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</si>
  <si>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</si>
  <si>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</si>
  <si>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</si>
  <si>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</si>
  <si>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</si>
  <si>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</si>
  <si>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</si>
  <si>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</si>
  <si>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</si>
  <si>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</si>
  <si>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</si>
  <si>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</si>
  <si>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</si>
  <si>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</si>
  <si>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</si>
  <si>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</si>
  <si>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</si>
  <si>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</si>
  <si>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</si>
  <si>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</si>
  <si>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</si>
  <si>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</si>
  <si>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</si>
  <si>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</si>
  <si>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</si>
  <si>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</si>
  <si>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</si>
  <si>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</si>
  <si>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</si>
  <si>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</si>
  <si>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</si>
  <si>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</si>
  <si>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</si>
  <si>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</si>
  <si>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</si>
  <si>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</si>
  <si>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</si>
  <si>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</si>
  <si>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</si>
  <si>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</si>
  <si>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</si>
  <si>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</si>
  <si>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</si>
  <si>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</si>
  <si>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</si>
  <si>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</si>
  <si>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</si>
  <si>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</si>
  <si>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</si>
  <si>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</si>
  <si>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</si>
  <si>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</si>
  <si>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</si>
  <si>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</si>
  <si>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</si>
  <si>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</si>
  <si>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</si>
  <si>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</si>
  <si>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</si>
  <si>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</si>
  <si>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</si>
  <si>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</si>
  <si>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</si>
  <si>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</si>
  <si>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</si>
  <si>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</si>
  <si>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</si>
  <si>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</si>
  <si>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</si>
  <si>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</si>
  <si>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</si>
  <si>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</si>
  <si>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</si>
  <si>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</si>
  <si>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</si>
  <si>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</si>
  <si>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</si>
  <si>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</si>
  <si>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</si>
  <si>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</si>
  <si>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</si>
  <si>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</si>
  <si>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</si>
  <si>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</si>
  <si>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</si>
  <si>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</si>
  <si>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</si>
  <si>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</si>
  <si>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</si>
  <si>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</si>
  <si>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</si>
  <si>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</si>
  <si>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</si>
  <si>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</si>
  <si>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</si>
  <si>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</si>
  <si>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</si>
  <si>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</si>
  <si>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</si>
  <si>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</si>
  <si>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</si>
  <si>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</si>
  <si>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</si>
  <si>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</si>
  <si>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</si>
  <si>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</si>
  <si>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</si>
  <si>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</si>
  <si>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</si>
  <si>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</si>
  <si>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</si>
  <si>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</si>
  <si>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</si>
  <si>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</si>
  <si>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</si>
  <si>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</si>
  <si>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</si>
  <si>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</si>
  <si>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</si>
  <si>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</si>
  <si>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</si>
  <si>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</si>
  <si>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</si>
  <si>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</si>
  <si>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</si>
  <si>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</si>
  <si>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</si>
  <si>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</si>
  <si>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</si>
  <si>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</si>
  <si>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</si>
  <si>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</si>
  <si>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</si>
  <si>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</si>
  <si>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</si>
  <si>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</si>
  <si>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</si>
  <si>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</si>
  <si>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</si>
  <si>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</si>
  <si>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</si>
  <si>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</si>
  <si>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</si>
  <si>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</si>
  <si>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</si>
  <si>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</si>
  <si>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</si>
  <si>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</si>
  <si>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</si>
  <si>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</si>
  <si>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</si>
  <si>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</si>
  <si>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</si>
  <si>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</si>
  <si>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</si>
  <si>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</si>
  <si>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</si>
  <si>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</si>
  <si>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</si>
  <si>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</si>
  <si>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</si>
  <si>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</si>
  <si>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</si>
  <si>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</si>
  <si>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</si>
  <si>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</si>
  <si>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</si>
  <si>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</si>
  <si>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</si>
  <si>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</si>
  <si>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</si>
  <si>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</si>
  <si>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</si>
  <si>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</si>
  <si>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</si>
  <si>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</si>
  <si>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</si>
  <si>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</si>
  <si>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</si>
  <si>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</si>
  <si>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</si>
  <si>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</si>
  <si>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</si>
  <si>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</si>
  <si>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</si>
  <si>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</si>
  <si>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</si>
  <si>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</si>
  <si>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</si>
  <si>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</si>
  <si>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</si>
  <si>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</si>
  <si>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</si>
  <si>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</si>
  <si>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</si>
  <si>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</si>
  <si>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</si>
  <si>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</si>
  <si>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</si>
  <si>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</si>
  <si>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</si>
  <si>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</si>
  <si>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</si>
  <si>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</si>
  <si>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</si>
  <si>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</si>
  <si>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</si>
  <si>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</si>
  <si>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</si>
  <si>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</si>
  <si>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</si>
  <si>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</si>
  <si>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</si>
  <si>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</si>
  <si>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</si>
  <si>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</si>
  <si>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</si>
  <si>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</si>
  <si>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</si>
  <si>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</si>
  <si>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</si>
  <si>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</si>
  <si>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</si>
  <si>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</si>
  <si>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</si>
  <si>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</si>
  <si>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</si>
  <si>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</si>
  <si>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</si>
  <si>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</si>
  <si>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</si>
  <si>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</si>
  <si>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</si>
  <si>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</si>
  <si>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</si>
  <si>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</si>
  <si>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</si>
  <si>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</si>
  <si>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</si>
  <si>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</si>
  <si>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</si>
  <si>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</si>
  <si>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</si>
  <si>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</si>
  <si>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</si>
  <si>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</si>
  <si>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</si>
  <si>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</si>
  <si>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</si>
  <si>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</si>
  <si>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</si>
  <si>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</si>
  <si>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</si>
  <si>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</si>
  <si>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</si>
  <si>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</si>
  <si>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</si>
  <si>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</si>
  <si>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</si>
  <si>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</si>
  <si>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</si>
  <si>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</si>
  <si>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</si>
  <si>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</si>
  <si>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</si>
  <si>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</si>
  <si>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</si>
  <si>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</si>
  <si>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</si>
  <si>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</si>
  <si>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</si>
  <si>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</si>
  <si>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</si>
  <si>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</si>
  <si>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</si>
  <si>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</si>
  <si>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</si>
  <si>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</si>
  <si>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</si>
  <si>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</si>
  <si>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</si>
  <si>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</si>
  <si>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</si>
  <si>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</si>
  <si>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</si>
  <si>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</si>
  <si>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</si>
  <si>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</si>
  <si>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</si>
  <si>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</si>
  <si>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</si>
  <si>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</si>
  <si>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</si>
  <si>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</si>
  <si>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</si>
  <si>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</si>
  <si>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</si>
  <si>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</si>
  <si>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</si>
  <si>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</si>
  <si>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</si>
  <si>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</si>
  <si>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</si>
  <si>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</si>
  <si>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</si>
  <si>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</si>
  <si>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</si>
  <si>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</si>
  <si>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</si>
  <si>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</si>
  <si>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</si>
  <si>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</si>
  <si>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</si>
  <si>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</si>
  <si>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</si>
  <si>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</si>
  <si>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</si>
  <si>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</si>
  <si>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</si>
  <si>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</si>
  <si>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</si>
  <si>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</si>
  <si>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</si>
  <si>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</si>
  <si>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</si>
  <si>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</si>
  <si>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</si>
  <si>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</si>
  <si>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</si>
  <si>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</si>
  <si>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</si>
  <si>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</si>
  <si>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</si>
  <si>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</si>
  <si>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</si>
  <si>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</si>
  <si>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</si>
  <si>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</si>
  <si>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</si>
  <si>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</si>
  <si>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</si>
  <si>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</si>
  <si>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</si>
  <si>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</si>
  <si>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</si>
  <si>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</si>
  <si>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</si>
  <si>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</si>
  <si>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</si>
  <si>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</si>
  <si>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</si>
  <si>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</si>
  <si>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</si>
  <si>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</si>
  <si>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</si>
  <si>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</si>
  <si>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</si>
  <si>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</si>
  <si>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</si>
  <si>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</si>
  <si>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</si>
  <si>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</si>
  <si>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</si>
  <si>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</si>
  <si>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</si>
  <si>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</si>
  <si>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</si>
  <si>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</si>
  <si>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</si>
  <si>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</si>
  <si>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</si>
  <si>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</si>
  <si>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</si>
  <si>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</si>
  <si>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</si>
  <si>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</si>
  <si>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</si>
  <si>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</si>
  <si>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</si>
  <si>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</si>
  <si>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</si>
  <si>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</si>
  <si>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</si>
  <si>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</si>
  <si>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</si>
  <si>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</si>
  <si>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</si>
  <si>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</si>
  <si>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</si>
  <si>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</si>
  <si>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</si>
  <si>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</si>
  <si>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</si>
  <si>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</si>
  <si>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</si>
  <si>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</si>
  <si>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</si>
  <si>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</si>
  <si>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</si>
  <si>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</si>
  <si>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</si>
  <si>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</si>
  <si>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</si>
  <si>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</si>
  <si>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</si>
  <si>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</si>
  <si>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</si>
  <si>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</si>
  <si>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</si>
  <si>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</si>
  <si>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</si>
  <si>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</si>
  <si>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</si>
  <si>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</si>
  <si>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</si>
  <si>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</si>
  <si>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</si>
  <si>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</si>
  <si>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</si>
  <si>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</si>
  <si>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</si>
  <si>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</si>
  <si>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</si>
  <si>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</si>
  <si>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</si>
  <si>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</si>
  <si>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</si>
  <si>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</si>
  <si>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</si>
  <si>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</si>
  <si>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</si>
  <si>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</si>
  <si>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</si>
  <si>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</si>
  <si>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</si>
  <si>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</si>
  <si>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</si>
  <si>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</si>
  <si>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</si>
  <si>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</si>
  <si>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</si>
  <si>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</si>
  <si>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</si>
  <si>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</si>
  <si>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</si>
  <si>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</si>
  <si>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</si>
  <si>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</si>
  <si>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</si>
  <si>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</si>
  <si>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</si>
  <si>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</si>
  <si>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</si>
  <si>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</si>
  <si>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</si>
  <si>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</si>
  <si>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</si>
  <si>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</si>
  <si>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</si>
  <si>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</si>
  <si>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</si>
  <si>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</si>
  <si>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</si>
  <si>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</si>
  <si>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</si>
  <si>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</si>
  <si>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</si>
  <si>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</si>
  <si>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</si>
  <si>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</si>
  <si>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</si>
  <si>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</si>
  <si>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</si>
  <si>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</si>
  <si>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</si>
  <si>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</si>
  <si>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</si>
  <si>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</si>
  <si>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</si>
  <si>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</si>
  <si>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</si>
  <si>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</si>
  <si>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</si>
  <si>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</si>
  <si>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</si>
  <si>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</si>
  <si>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</si>
  <si>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</si>
  <si>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</si>
  <si>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</si>
  <si>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</si>
  <si>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</si>
  <si>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</si>
  <si>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</si>
  <si>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</si>
  <si>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</si>
  <si>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</si>
  <si>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</si>
  <si>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</si>
  <si>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</si>
  <si>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</si>
  <si>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</si>
  <si>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</si>
  <si>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</si>
  <si>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</si>
  <si>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</si>
  <si>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</si>
  <si>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</si>
  <si>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</si>
  <si>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</si>
  <si>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</si>
  <si>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</si>
  <si>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</si>
  <si>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</si>
  <si>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</si>
  <si>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</si>
  <si>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</si>
  <si>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</si>
  <si>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</si>
  <si>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</si>
  <si>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</si>
  <si>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</si>
  <si>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</si>
  <si>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</si>
  <si>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</si>
  <si>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</si>
  <si>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</si>
  <si>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</si>
  <si>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</si>
  <si>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</si>
  <si>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</si>
  <si>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</si>
  <si>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</si>
  <si>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</si>
  <si>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</si>
  <si>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</si>
  <si>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</si>
  <si>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</si>
  <si>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</si>
  <si>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</si>
  <si>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</si>
  <si>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</si>
  <si>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</si>
  <si>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</si>
  <si>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</si>
  <si>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</si>
  <si>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</si>
  <si>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</si>
  <si>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</si>
  <si>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</si>
  <si>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</si>
  <si>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</si>
  <si>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</si>
  <si>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</si>
  <si>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</si>
  <si>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</si>
  <si>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</si>
  <si>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</si>
  <si>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</si>
  <si>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</si>
  <si>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</si>
  <si>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</si>
  <si>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</si>
  <si>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</si>
  <si>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</si>
  <si>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</si>
  <si>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</si>
  <si>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</si>
  <si>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</si>
  <si>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</si>
  <si>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</si>
  <si>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</si>
  <si>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</si>
  <si>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</si>
  <si>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</si>
  <si>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</si>
  <si>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</si>
  <si>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</si>
  <si>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</si>
  <si>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</si>
  <si>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</si>
  <si>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</si>
  <si>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</si>
  <si>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</si>
  <si>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</si>
  <si>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</si>
  <si>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</si>
  <si>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</si>
  <si>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</si>
  <si>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</si>
  <si>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</si>
  <si>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</si>
  <si>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</si>
  <si>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</si>
  <si>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</si>
  <si>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</si>
  <si>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</si>
  <si>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</si>
  <si>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</si>
  <si>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</si>
  <si>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</si>
  <si>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</si>
  <si>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</si>
  <si>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</si>
  <si>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</si>
  <si>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</si>
  <si>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</si>
  <si>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</si>
  <si>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</si>
  <si>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</si>
  <si>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</si>
  <si>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</si>
  <si>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</si>
  <si>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</si>
  <si>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</si>
  <si>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</si>
  <si>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</si>
  <si>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</si>
  <si>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</si>
  <si>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</si>
  <si>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</si>
  <si>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</si>
  <si>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</si>
  <si>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</si>
  <si>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</si>
  <si>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</si>
  <si>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</si>
  <si>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</si>
  <si>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</si>
  <si>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</si>
  <si>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</si>
  <si>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</si>
  <si>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</si>
  <si>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</si>
  <si>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</si>
  <si>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</si>
  <si>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</si>
  <si>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</si>
  <si>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</si>
  <si>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</si>
  <si>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</si>
  <si>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</si>
  <si>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</si>
  <si>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</si>
  <si>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</si>
  <si>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</si>
  <si>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</si>
  <si>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</si>
  <si>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</si>
  <si>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</si>
  <si>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</si>
  <si>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</si>
  <si>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</si>
  <si>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</si>
  <si>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</si>
  <si>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</si>
  <si>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</si>
  <si>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</si>
  <si>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</si>
  <si>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</si>
  <si>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</si>
  <si>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</si>
  <si>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</si>
  <si>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</si>
  <si>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</si>
  <si>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</si>
  <si>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</si>
  <si>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</si>
  <si>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</si>
  <si>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</si>
  <si>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</si>
  <si>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</si>
  <si>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</si>
  <si>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</si>
  <si>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</si>
  <si>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</si>
  <si>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</si>
  <si>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</si>
  <si>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</si>
  <si>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</si>
  <si>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</si>
  <si>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</si>
  <si>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</si>
  <si>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</si>
  <si>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</si>
  <si>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</si>
  <si>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</si>
  <si>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</si>
  <si>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</si>
  <si>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</si>
  <si>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</si>
  <si>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</si>
  <si>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</si>
  <si>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</si>
  <si>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</si>
  <si>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</si>
  <si>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</si>
  <si>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</si>
  <si>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</si>
  <si>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</si>
  <si>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</si>
  <si>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</si>
  <si>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</si>
  <si>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</si>
  <si>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</si>
  <si>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</si>
  <si>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</si>
  <si>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</si>
  <si>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</si>
  <si>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</si>
  <si>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</si>
  <si>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</si>
  <si>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</si>
  <si>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</si>
  <si>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</si>
  <si>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</si>
  <si>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</si>
  <si>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</si>
  <si>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</si>
  <si>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</si>
  <si>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</si>
  <si>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</si>
  <si>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</si>
  <si>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</si>
  <si>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</si>
  <si>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</si>
  <si>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</si>
  <si>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</si>
  <si>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</si>
  <si>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</si>
  <si>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</si>
  <si>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</si>
  <si>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</si>
  <si>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</si>
  <si>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</si>
  <si>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</si>
  <si>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</si>
  <si>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</si>
  <si>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</si>
  <si>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</si>
  <si>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</si>
  <si>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</si>
  <si>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</si>
  <si>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</si>
  <si>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</si>
  <si>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</si>
  <si>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</si>
  <si>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</si>
  <si>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</si>
  <si>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</si>
  <si>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</si>
  <si>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</si>
  <si>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</si>
  <si>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</si>
  <si>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</si>
  <si>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</si>
  <si>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</si>
  <si>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</si>
  <si>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</si>
  <si>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</si>
  <si>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</si>
  <si>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</si>
  <si>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</si>
  <si>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</si>
  <si>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</si>
  <si>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</si>
  <si>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</si>
  <si>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</si>
  <si>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</si>
  <si>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</si>
  <si>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</si>
  <si>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</si>
  <si>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</si>
  <si>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</si>
  <si>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</si>
  <si>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</si>
  <si>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</si>
  <si>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</si>
  <si>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</si>
  <si>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</si>
  <si>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</si>
  <si>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</si>
  <si>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</si>
  <si>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</si>
  <si>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</si>
  <si>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</si>
  <si>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</si>
  <si>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</si>
  <si>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</si>
  <si>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</si>
  <si>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</si>
  <si>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</si>
  <si>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</si>
  <si>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</si>
  <si>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</si>
  <si>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</si>
  <si>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</si>
  <si>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</si>
  <si>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</si>
  <si>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</si>
  <si>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</si>
  <si>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</si>
  <si>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</si>
  <si>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</si>
  <si>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</si>
  <si>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</si>
  <si>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</si>
  <si>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</si>
  <si>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</si>
  <si>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</si>
  <si>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</si>
  <si>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</si>
  <si>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</si>
  <si>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</si>
  <si>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</si>
  <si>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</si>
  <si>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</si>
  <si>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</si>
  <si>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</si>
  <si>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</si>
  <si>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</si>
  <si>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</si>
  <si>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</si>
  <si>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</si>
  <si>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</si>
  <si>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</si>
  <si>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</si>
  <si>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</si>
  <si>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</si>
  <si>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</si>
  <si>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</si>
  <si>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</si>
  <si>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</si>
  <si>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</si>
  <si>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</si>
  <si>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</si>
  <si>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</si>
  <si>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</si>
  <si>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</si>
  <si>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</si>
  <si>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</si>
  <si>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</si>
  <si>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</si>
  <si>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</si>
  <si>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</si>
  <si>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</si>
  <si>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</si>
  <si>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</si>
  <si>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</si>
  <si>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</si>
  <si>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</si>
  <si>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</si>
  <si>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</si>
  <si>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</si>
  <si>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</si>
  <si>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</si>
  <si>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</si>
  <si>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</si>
  <si>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</si>
  <si>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</si>
  <si>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</si>
  <si>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</si>
  <si>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</si>
  <si>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</si>
  <si>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</si>
  <si>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</si>
  <si>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</si>
  <si>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</si>
  <si>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</si>
  <si>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</si>
  <si>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</si>
  <si>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</si>
  <si>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</si>
  <si>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</si>
  <si>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</si>
  <si>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</si>
  <si>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</si>
  <si>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</si>
  <si>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</si>
  <si>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</si>
  <si>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</si>
  <si>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</si>
  <si>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</si>
  <si>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</si>
  <si>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</si>
  <si>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</si>
  <si>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</si>
  <si>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</si>
  <si>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</si>
  <si>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</si>
  <si>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</si>
  <si>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</si>
  <si>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</si>
  <si>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</si>
  <si>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</si>
  <si>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</si>
  <si>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</si>
  <si>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</si>
  <si>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</si>
  <si>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</si>
  <si>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</si>
  <si>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</si>
  <si>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</si>
  <si>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</si>
  <si>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</si>
  <si>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</si>
  <si>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</si>
  <si>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</si>
  <si>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</si>
  <si>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</si>
  <si>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</si>
  <si>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</si>
  <si>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</si>
  <si>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</si>
  <si>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</si>
  <si>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</si>
  <si>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</si>
  <si>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</si>
  <si>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</si>
  <si>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</si>
  <si>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</si>
  <si>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</si>
  <si>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</si>
  <si>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</si>
  <si>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</si>
  <si>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</si>
  <si>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</si>
  <si>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</si>
  <si>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</si>
  <si>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</si>
  <si>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</si>
  <si>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</si>
  <si>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</si>
  <si>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</si>
  <si>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</si>
  <si>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</si>
  <si>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</si>
  <si>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</si>
  <si>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</si>
  <si>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</si>
  <si>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</si>
  <si>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</si>
  <si>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</si>
  <si>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</si>
  <si>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</si>
  <si>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</si>
  <si>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</si>
  <si>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</si>
  <si>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</si>
  <si>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</si>
  <si>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</si>
  <si>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</si>
  <si>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</si>
  <si>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</si>
  <si>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</si>
  <si>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</si>
  <si>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</si>
  <si>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</si>
  <si>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</si>
  <si>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</si>
  <si>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</si>
  <si>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</si>
  <si>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</si>
  <si>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</si>
  <si>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</si>
  <si>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</si>
  <si>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</si>
  <si>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</si>
  <si>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</si>
  <si>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</si>
  <si>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</si>
  <si>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</si>
  <si>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</si>
  <si>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</si>
  <si>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</si>
  <si>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</si>
  <si>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</si>
  <si>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</si>
  <si>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</si>
  <si>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</si>
  <si>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</si>
  <si>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</si>
  <si>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</si>
  <si>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</si>
  <si>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</si>
  <si>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</si>
  <si>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</si>
  <si>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</si>
  <si>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</si>
  <si>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</si>
  <si>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</si>
  <si>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</si>
  <si>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</si>
  <si>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</si>
  <si>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</si>
  <si>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</si>
  <si>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</si>
  <si>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</si>
  <si>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</si>
  <si>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</si>
  <si>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</si>
  <si>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</si>
  <si>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</si>
  <si>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</si>
  <si>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</si>
  <si>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</si>
  <si>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</si>
  <si>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</si>
  <si>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</si>
  <si>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</si>
  <si>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</si>
  <si>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</si>
  <si>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</si>
  <si>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</si>
  <si>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</si>
  <si>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</si>
  <si>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</si>
  <si>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</si>
  <si>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</si>
  <si>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</si>
  <si>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</si>
  <si>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</si>
  <si>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</si>
  <si>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</si>
  <si>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</si>
  <si>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</si>
  <si>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</si>
  <si>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</si>
  <si>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</si>
  <si>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</si>
  <si>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</si>
  <si>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</si>
  <si>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</si>
  <si>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</si>
  <si>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</si>
  <si>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</si>
  <si>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</si>
  <si>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</si>
  <si>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</si>
  <si>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</si>
  <si>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</si>
  <si>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</si>
  <si>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</si>
  <si>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</si>
  <si>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</si>
  <si>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</si>
  <si>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</si>
  <si>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</si>
  <si>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</si>
  <si>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</si>
  <si>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</si>
  <si>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</si>
  <si>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</si>
  <si>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</si>
  <si>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</si>
  <si>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</si>
  <si>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</si>
  <si>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</si>
  <si>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</si>
  <si>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</si>
  <si>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</si>
  <si>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</si>
  <si>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</si>
  <si>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</si>
  <si>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</si>
  <si>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</si>
  <si>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</si>
  <si>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</si>
  <si>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</si>
  <si>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</si>
  <si>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</si>
  <si>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</si>
  <si>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</si>
  <si>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</si>
  <si>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</si>
  <si>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</si>
  <si>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</si>
  <si>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</si>
  <si>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</si>
  <si>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</si>
  <si>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</si>
  <si>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</si>
  <si>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</si>
  <si>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</si>
  <si>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</si>
  <si>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</si>
  <si>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</si>
  <si>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</si>
  <si>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</si>
  <si>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</si>
  <si>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</si>
  <si>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</si>
  <si>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</si>
  <si>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</si>
  <si>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</si>
  <si>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</si>
  <si>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</si>
  <si>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</si>
  <si>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</si>
  <si>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</si>
  <si>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</si>
  <si>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</si>
  <si>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</si>
  <si>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</si>
  <si>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</si>
  <si>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</si>
  <si>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</si>
  <si>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</si>
  <si>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</si>
  <si>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</si>
  <si>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</si>
  <si>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</si>
  <si>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</si>
  <si>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</si>
  <si>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</si>
  <si>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</si>
  <si>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</si>
  <si>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</si>
  <si>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</si>
  <si>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</si>
  <si>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</si>
  <si>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</si>
  <si>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</si>
  <si>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</si>
  <si>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</si>
  <si>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</si>
  <si>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</si>
  <si>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</si>
  <si>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</si>
  <si>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</si>
  <si>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</si>
  <si>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</si>
  <si>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</si>
  <si>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</si>
  <si>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</si>
  <si>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</si>
  <si>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</si>
  <si>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</si>
  <si>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</si>
  <si>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</si>
  <si>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</si>
  <si>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</si>
  <si>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</si>
  <si>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</si>
  <si>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</si>
  <si>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</si>
  <si>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</si>
  <si>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</si>
  <si>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</si>
  <si>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</si>
  <si>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</si>
  <si>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</si>
  <si>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</si>
  <si>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</si>
  <si>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</si>
  <si>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</si>
  <si>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</si>
  <si>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</si>
  <si>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</si>
  <si>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</si>
  <si>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</si>
  <si>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</si>
  <si>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</si>
  <si>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</si>
  <si>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</si>
  <si>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</si>
  <si>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</si>
  <si>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</si>
  <si>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</si>
  <si>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</si>
  <si>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</si>
  <si>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</si>
  <si>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</si>
  <si>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</si>
  <si>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</si>
  <si>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</si>
  <si>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</si>
  <si>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</si>
  <si>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</si>
  <si>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</si>
  <si>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</si>
  <si>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</si>
  <si>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</si>
  <si>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</si>
  <si>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</si>
  <si>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</si>
  <si>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</si>
  <si>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</si>
  <si>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</si>
  <si>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</si>
  <si>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</si>
  <si>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</si>
  <si>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</si>
  <si>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</si>
  <si>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</si>
  <si>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</si>
  <si>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</si>
  <si>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</si>
  <si>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</si>
  <si>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</si>
  <si>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</si>
  <si>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</si>
  <si>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</si>
  <si>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</si>
  <si>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</si>
  <si>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</si>
  <si>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</si>
  <si>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</si>
  <si>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</si>
  <si>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</si>
  <si>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</si>
  <si>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</si>
  <si>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</si>
  <si>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</si>
  <si>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</si>
  <si>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</si>
  <si>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</si>
  <si>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</si>
  <si>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</si>
  <si>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</si>
  <si>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</si>
  <si>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</si>
  <si>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</si>
  <si>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</si>
  <si>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</si>
  <si>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</si>
  <si>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</si>
  <si>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</si>
  <si>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</si>
  <si>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</si>
  <si>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</si>
  <si>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</si>
  <si>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</si>
  <si>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</si>
  <si>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</si>
  <si>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</si>
  <si>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</si>
  <si>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</si>
  <si>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</si>
  <si>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</si>
  <si>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</si>
  <si>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</si>
  <si>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</si>
  <si>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</si>
  <si>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</si>
  <si>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</si>
  <si>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</si>
  <si>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</si>
  <si>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</si>
  <si>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</si>
  <si>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</si>
  <si>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</si>
  <si>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</si>
  <si>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</si>
  <si>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</si>
  <si>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</si>
  <si>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</si>
  <si>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</si>
  <si>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</si>
  <si>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</si>
  <si>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</si>
  <si>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</si>
  <si>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</si>
  <si>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</si>
  <si>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</si>
  <si>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</si>
  <si>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</si>
  <si>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</si>
  <si>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</si>
  <si>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</si>
  <si>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</si>
  <si>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</si>
  <si>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</si>
  <si>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</si>
  <si>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</si>
  <si>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</si>
  <si>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</si>
  <si>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</si>
  <si>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</si>
  <si>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</si>
  <si>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</si>
  <si>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</si>
  <si>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</si>
  <si>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</si>
  <si>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</si>
  <si>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</si>
  <si>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</si>
  <si>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</si>
  <si>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</si>
  <si>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</si>
  <si>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</si>
  <si>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</si>
  <si>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</si>
  <si>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</si>
  <si>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</si>
  <si>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</si>
  <si>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</si>
  <si>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</si>
  <si>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</si>
  <si>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</si>
  <si>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</si>
  <si>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</si>
  <si>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</si>
  <si>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</si>
  <si>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</si>
  <si>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</si>
  <si>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</si>
  <si>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</si>
  <si>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</si>
  <si>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</si>
  <si>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</si>
  <si>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</si>
  <si>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</si>
  <si>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</si>
  <si>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</si>
  <si>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</si>
  <si>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</si>
  <si>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</si>
  <si>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</si>
  <si>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</si>
  <si>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</si>
  <si>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</si>
  <si>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</si>
  <si>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</si>
  <si>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</si>
  <si>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</si>
  <si>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</si>
  <si>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</si>
  <si>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</si>
  <si>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</si>
  <si>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</si>
  <si>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</si>
  <si>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</si>
  <si>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</si>
  <si>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</si>
  <si>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</si>
  <si>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</si>
  <si>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</si>
  <si>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</si>
  <si>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</si>
  <si>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</si>
  <si>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</si>
  <si>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</si>
  <si>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</si>
  <si>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</si>
  <si>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</si>
  <si>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</si>
  <si>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</si>
  <si>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</si>
  <si>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</si>
  <si>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</si>
  <si>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</si>
  <si>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</si>
  <si>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</si>
  <si>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</si>
  <si>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</si>
  <si>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</si>
  <si>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</si>
  <si>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</si>
  <si>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</si>
  <si>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</si>
  <si>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</si>
  <si>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</si>
  <si>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</si>
  <si>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</si>
  <si>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</si>
  <si>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</si>
  <si>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</si>
  <si>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</si>
  <si>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</si>
  <si>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</si>
  <si>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</si>
  <si>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</si>
  <si>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</si>
  <si>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</si>
  <si>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</si>
  <si>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</si>
  <si>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</si>
  <si>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</si>
  <si>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</si>
  <si>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</si>
  <si>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</si>
  <si>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</si>
  <si>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</si>
  <si>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</si>
  <si>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</si>
  <si>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</si>
  <si>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</si>
  <si>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</si>
  <si>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</si>
  <si>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</si>
  <si>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</si>
  <si>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</si>
  <si>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</si>
  <si>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</si>
  <si>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</si>
  <si>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</si>
  <si>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</si>
  <si>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</si>
  <si>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</si>
  <si>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</si>
  <si>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</si>
  <si>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</si>
  <si>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</si>
  <si>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</si>
  <si>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</si>
  <si>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</si>
  <si>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</si>
  <si>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</si>
  <si>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</si>
  <si>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</si>
  <si>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</si>
  <si>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</si>
  <si>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</si>
  <si>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</si>
  <si>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</si>
  <si>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</si>
  <si>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</si>
  <si>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</si>
  <si>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</si>
  <si>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</si>
  <si>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</si>
  <si>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</si>
  <si>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</si>
  <si>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</si>
  <si>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</si>
  <si>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</si>
  <si>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</si>
  <si>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</si>
  <si>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</si>
  <si>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</si>
  <si>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</si>
  <si>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</si>
  <si>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</si>
  <si>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</si>
  <si>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</si>
  <si>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</si>
  <si>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</si>
  <si>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</si>
  <si>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</si>
  <si>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</si>
  <si>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</si>
  <si>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</si>
  <si>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</si>
  <si>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</si>
  <si>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</si>
  <si>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</si>
  <si>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</si>
  <si>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</si>
  <si>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</si>
  <si>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</si>
  <si>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</si>
  <si>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</si>
  <si>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</si>
  <si>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</si>
  <si>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</si>
  <si>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</si>
  <si>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</si>
  <si>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</si>
  <si>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</si>
  <si>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</si>
  <si>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</si>
  <si>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</si>
  <si>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</si>
  <si>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</si>
  <si>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</si>
  <si>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</si>
  <si>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</si>
  <si>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</si>
  <si>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</si>
  <si>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</si>
  <si>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</si>
  <si>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</si>
  <si>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</si>
  <si>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</si>
  <si>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</si>
  <si>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</si>
  <si>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</si>
  <si>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</si>
  <si>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</si>
  <si>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</si>
  <si>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</si>
  <si>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</si>
  <si>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</si>
  <si>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</si>
  <si>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</si>
  <si>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</si>
  <si>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</si>
  <si>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</si>
  <si>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</si>
  <si>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</si>
  <si>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</si>
  <si>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</si>
  <si>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</si>
  <si>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</si>
  <si>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</si>
  <si>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</si>
  <si>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</si>
  <si>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</si>
  <si>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</si>
  <si>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</si>
  <si>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</si>
  <si>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</si>
  <si>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</si>
  <si>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</si>
  <si>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</si>
  <si>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</si>
  <si>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</si>
  <si>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</si>
  <si>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</si>
  <si>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</si>
  <si>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</si>
  <si>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</si>
  <si>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</si>
  <si>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</si>
  <si>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</si>
  <si>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</si>
  <si>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</si>
  <si>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</si>
  <si>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</si>
  <si>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</si>
  <si>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</si>
  <si>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</si>
  <si>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</si>
  <si>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</si>
  <si>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</si>
  <si>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</si>
  <si>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</si>
  <si>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</si>
  <si>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</si>
  <si>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</si>
  <si>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</si>
  <si>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</si>
  <si>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</si>
  <si>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</si>
  <si>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</si>
  <si>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</si>
  <si>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</si>
  <si>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</si>
  <si>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</si>
  <si>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</si>
  <si>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</si>
  <si>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</si>
  <si>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</si>
  <si>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</si>
  <si>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</si>
  <si>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</si>
  <si>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</si>
  <si>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</si>
  <si>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</si>
  <si>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</si>
  <si>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</si>
  <si>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</si>
  <si>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</si>
  <si>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</si>
  <si>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</si>
  <si>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</si>
  <si>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</si>
  <si>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</si>
  <si>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</si>
  <si>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</si>
  <si>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</si>
  <si>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</si>
  <si>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</si>
  <si>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</si>
  <si>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</si>
  <si>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</si>
  <si>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</si>
  <si>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</si>
  <si>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</si>
  <si>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</si>
  <si>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</si>
  <si>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</si>
  <si>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</si>
  <si>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</si>
  <si>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</si>
  <si>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</si>
  <si>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</si>
  <si>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</si>
  <si>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</si>
  <si>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</si>
  <si>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</si>
  <si>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</si>
  <si>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</si>
  <si>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</si>
  <si>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</si>
  <si>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</si>
  <si>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</si>
  <si>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</si>
  <si>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</si>
  <si>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</si>
  <si>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</si>
  <si>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</si>
  <si>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</si>
  <si>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</si>
  <si>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</si>
  <si>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</si>
  <si>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</si>
  <si>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</si>
  <si>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</si>
  <si>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</si>
  <si>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</si>
  <si>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</si>
  <si>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</si>
  <si>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</si>
  <si>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</si>
  <si>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</si>
  <si>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</si>
  <si>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</si>
  <si>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</si>
  <si>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</si>
  <si>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</si>
  <si>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</si>
  <si>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</si>
  <si>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</si>
  <si>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</si>
  <si>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</si>
  <si>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</si>
  <si>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</si>
  <si>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</si>
  <si>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</si>
  <si>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</si>
  <si>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</si>
  <si>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</si>
  <si>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</si>
  <si>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</si>
  <si>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</si>
  <si>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</si>
  <si>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</si>
  <si>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</si>
  <si>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</si>
  <si>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</si>
  <si>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</si>
  <si>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</si>
  <si>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</si>
  <si>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</si>
  <si>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</si>
  <si>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</si>
  <si>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</si>
  <si>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</si>
  <si>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</si>
  <si>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</si>
  <si>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</si>
  <si>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</si>
  <si>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</si>
  <si>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</si>
  <si>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</si>
  <si>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</si>
  <si>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</si>
  <si>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</si>
  <si>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</si>
  <si>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</si>
  <si>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</si>
  <si>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</si>
  <si>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</si>
  <si>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</si>
  <si>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</si>
  <si>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</si>
  <si>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</si>
  <si>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</si>
  <si>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</si>
  <si>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</si>
  <si>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</si>
  <si>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</si>
  <si>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</si>
  <si>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</si>
  <si>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</si>
  <si>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</si>
  <si>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</si>
  <si>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</si>
  <si>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</si>
  <si>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</si>
  <si>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</si>
  <si>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</si>
  <si>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</si>
  <si>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</si>
  <si>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</si>
  <si>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</si>
  <si>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</si>
  <si>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</si>
  <si>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</si>
  <si>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</si>
  <si>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</si>
  <si>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</si>
  <si>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</si>
  <si>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</si>
  <si>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</si>
  <si>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</si>
  <si>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</si>
  <si>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</si>
  <si>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</si>
  <si>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</si>
  <si>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</si>
  <si>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</si>
  <si>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</si>
  <si>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</si>
  <si>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</si>
  <si>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</si>
  <si>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</si>
  <si>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</si>
  <si>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</si>
  <si>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</si>
  <si>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</si>
  <si>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</si>
  <si>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</si>
  <si>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</si>
  <si>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</si>
  <si>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</si>
  <si>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</si>
  <si>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</si>
  <si>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</si>
  <si>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</si>
  <si>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</si>
  <si>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</si>
  <si>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</si>
  <si>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</si>
  <si>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</si>
  <si>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</si>
  <si>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</si>
  <si>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</si>
  <si>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</si>
  <si>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</si>
  <si>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</si>
  <si>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</si>
  <si>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</si>
  <si>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</si>
  <si>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</si>
  <si>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</si>
  <si>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</si>
  <si>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</si>
  <si>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</si>
  <si>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</si>
  <si>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</si>
  <si>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</si>
  <si>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</si>
  <si>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</si>
  <si>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</si>
  <si>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</si>
  <si>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</si>
  <si>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</si>
  <si>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</si>
  <si>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</si>
  <si>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</si>
  <si>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</si>
  <si>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</si>
  <si>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</si>
  <si>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</si>
  <si>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</si>
  <si>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</si>
  <si>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</si>
  <si>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</si>
  <si>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</si>
  <si>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</si>
  <si>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</si>
  <si>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</si>
  <si>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</si>
  <si>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</si>
  <si>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</si>
  <si>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</si>
  <si>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</si>
  <si>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</si>
  <si>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</si>
  <si>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</si>
  <si>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</si>
  <si>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</si>
  <si>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</si>
  <si>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</si>
  <si>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</si>
  <si>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</si>
  <si>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</si>
  <si>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</si>
  <si>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</si>
  <si>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</si>
  <si>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</si>
  <si>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</si>
  <si>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</si>
  <si>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</si>
  <si>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</si>
  <si>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</si>
  <si>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</si>
  <si>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</si>
  <si>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</si>
  <si>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</si>
  <si>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</si>
  <si>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</si>
  <si>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</si>
  <si>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</si>
  <si>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</si>
  <si>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</si>
  <si>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</si>
  <si>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</si>
  <si>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</si>
  <si>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</si>
  <si>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</si>
  <si>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</si>
  <si>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</si>
  <si>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</si>
  <si>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</si>
  <si>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</si>
  <si>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</si>
  <si>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</si>
  <si>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</si>
  <si>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</si>
  <si>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</si>
  <si>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</si>
  <si>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</si>
  <si>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</si>
  <si>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</si>
  <si>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</si>
  <si>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</si>
  <si>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</si>
  <si>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</si>
  <si>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</si>
  <si>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</si>
  <si>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</si>
  <si>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</si>
  <si>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</si>
  <si>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</si>
  <si>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</si>
  <si>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</si>
  <si>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</si>
  <si>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</si>
  <si>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</si>
  <si>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</si>
  <si>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</si>
  <si>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</si>
  <si>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</si>
  <si>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</si>
  <si>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</si>
  <si>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</si>
  <si>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</si>
  <si>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</si>
  <si>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</si>
  <si>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</si>
  <si>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</si>
  <si>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</si>
  <si>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</si>
  <si>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</si>
  <si>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</si>
  <si>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</si>
  <si>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</si>
  <si>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</si>
  <si>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</si>
  <si>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</si>
  <si>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</si>
  <si>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</si>
  <si>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</si>
  <si>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</si>
  <si>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</si>
  <si>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</si>
  <si>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</si>
  <si>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</si>
  <si>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</si>
  <si>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</si>
  <si>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</si>
  <si>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</si>
  <si>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</si>
  <si>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</si>
  <si>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</si>
  <si>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</si>
  <si>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</si>
  <si>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</si>
  <si>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</si>
  <si>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</si>
  <si>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</si>
  <si>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</si>
  <si>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</si>
  <si>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</si>
  <si>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</si>
  <si>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</si>
  <si>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</si>
  <si>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</si>
  <si>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</si>
  <si>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</si>
  <si>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</si>
  <si>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</si>
  <si>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</si>
  <si>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</si>
  <si>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</si>
  <si>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</si>
  <si>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</si>
  <si>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</si>
  <si>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</si>
  <si>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</si>
  <si>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</si>
  <si>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</si>
  <si>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</si>
  <si>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</si>
  <si>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</si>
  <si>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</si>
  <si>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</si>
  <si>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</si>
  <si>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</si>
  <si>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</si>
  <si>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</si>
  <si>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</si>
  <si>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</si>
  <si>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</si>
  <si>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</si>
  <si>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</si>
  <si>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</si>
  <si>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</si>
  <si>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</si>
  <si>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</si>
  <si>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</si>
  <si>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</si>
  <si>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</si>
  <si>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</si>
  <si>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</si>
  <si>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</si>
  <si>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</si>
  <si>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</si>
  <si>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</si>
  <si>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</si>
  <si>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</si>
  <si>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</si>
  <si>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</si>
  <si>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</si>
  <si>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</si>
  <si>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</si>
  <si>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</si>
  <si>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</si>
  <si>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</si>
  <si>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</si>
  <si>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</si>
  <si>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</si>
  <si>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</si>
  <si>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</si>
  <si>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</si>
  <si>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</si>
  <si>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</si>
  <si>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</si>
  <si>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</si>
  <si>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</si>
  <si>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</si>
  <si>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</si>
  <si>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</si>
  <si>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</si>
  <si>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</si>
  <si>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</si>
  <si>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</si>
  <si>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</si>
  <si>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</si>
  <si>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</si>
  <si>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</si>
  <si>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</si>
  <si>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</si>
  <si>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</si>
  <si>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</si>
  <si>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</si>
  <si>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</si>
  <si>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</si>
  <si>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</si>
  <si>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</si>
  <si>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</si>
  <si>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</si>
  <si>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</si>
  <si>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</si>
  <si>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</si>
  <si>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</si>
  <si>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</si>
  <si>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</si>
  <si>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</si>
  <si>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</si>
  <si>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</si>
  <si>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</si>
  <si>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</si>
  <si>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</si>
  <si>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</si>
  <si>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</si>
  <si>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</si>
  <si>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</si>
  <si>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</si>
  <si>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</si>
  <si>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</si>
  <si>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</si>
  <si>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</si>
  <si>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</si>
  <si>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</si>
  <si>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</si>
  <si>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</si>
  <si>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</si>
  <si>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</si>
  <si>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</si>
  <si>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</si>
  <si>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</si>
  <si>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</si>
  <si>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</si>
  <si>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</si>
  <si>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</si>
  <si>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</si>
  <si>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</si>
  <si>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</si>
  <si>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</si>
  <si>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</si>
  <si>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</si>
  <si>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</si>
  <si>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</si>
  <si>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</si>
  <si>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</si>
  <si>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</si>
  <si>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</si>
  <si>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</si>
  <si>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</si>
  <si>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</si>
  <si>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</si>
  <si>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</si>
  <si>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</si>
  <si>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</si>
  <si>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</si>
  <si>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</si>
  <si>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</si>
  <si>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</si>
  <si>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</si>
  <si>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</si>
  <si>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</si>
  <si>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</si>
  <si>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</si>
  <si>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</si>
  <si>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</si>
  <si>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</si>
  <si>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</si>
  <si>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</si>
  <si>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</si>
  <si>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</si>
  <si>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</si>
  <si>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</si>
  <si>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</si>
  <si>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</si>
  <si>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</si>
  <si>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</si>
  <si>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</si>
  <si>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</si>
  <si>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</si>
  <si>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</si>
  <si>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</si>
  <si>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</si>
  <si>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</si>
  <si>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</si>
  <si>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</si>
  <si>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</si>
  <si>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</si>
  <si>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</si>
  <si>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</si>
  <si>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</si>
  <si>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</si>
  <si>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</si>
  <si>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</si>
  <si>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</si>
  <si>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</si>
  <si>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</si>
  <si>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</si>
  <si>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</si>
  <si>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</si>
  <si>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</si>
  <si>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</si>
  <si>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</si>
  <si>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</si>
  <si>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</si>
  <si>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</si>
  <si>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</si>
  <si>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</si>
  <si>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</si>
  <si>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</si>
  <si>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</si>
  <si>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</si>
  <si>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</si>
  <si>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</si>
  <si>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</si>
  <si>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</si>
  <si>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</si>
  <si>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</si>
  <si>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</si>
  <si>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</si>
  <si>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</si>
  <si>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</si>
  <si>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</si>
  <si>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</si>
  <si>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</si>
  <si>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</si>
  <si>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</si>
  <si>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</si>
  <si>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</si>
  <si>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</si>
  <si>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</si>
  <si>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</si>
  <si>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</si>
  <si>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</si>
  <si>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</si>
  <si>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</si>
  <si>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</si>
  <si>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</si>
  <si>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</si>
  <si>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</si>
  <si>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</si>
  <si>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</si>
  <si>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</si>
  <si>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</si>
  <si>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</si>
  <si>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</si>
  <si>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</si>
  <si>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</si>
  <si>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</si>
  <si>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</si>
  <si>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</si>
  <si>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</si>
  <si>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</si>
  <si>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</si>
  <si>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</si>
  <si>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</si>
  <si>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</si>
  <si>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</si>
  <si>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</si>
  <si>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</si>
  <si>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</si>
  <si>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</si>
  <si>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</si>
  <si>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</si>
  <si>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</si>
  <si>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</si>
  <si>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</si>
  <si>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</si>
  <si>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</si>
  <si>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</si>
  <si>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</si>
  <si>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</si>
  <si>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</si>
  <si>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</si>
  <si>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</si>
  <si>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</si>
  <si>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</si>
  <si>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</si>
  <si>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</si>
  <si>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</si>
  <si>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</si>
  <si>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</si>
  <si>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</si>
  <si>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</si>
  <si>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</si>
  <si>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</si>
  <si>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</si>
  <si>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</si>
  <si>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</si>
  <si>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</si>
  <si>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</si>
  <si>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</si>
  <si>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</si>
  <si>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</si>
  <si>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</si>
  <si>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</si>
  <si>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</si>
  <si>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</si>
  <si>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</si>
  <si>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</si>
  <si>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</si>
  <si>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</si>
  <si>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</si>
  <si>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</si>
  <si>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</si>
  <si>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</si>
  <si>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</si>
  <si>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</si>
  <si>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</si>
  <si>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</si>
  <si>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</si>
  <si>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</si>
  <si>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</si>
  <si>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</si>
  <si>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</si>
  <si>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</si>
  <si>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</si>
  <si>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</si>
  <si>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</si>
  <si>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</si>
  <si>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</si>
  <si>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</si>
  <si>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</si>
  <si>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</si>
  <si>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</si>
  <si>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</si>
  <si>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</si>
  <si>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</si>
  <si>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</si>
  <si>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</si>
  <si>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</si>
  <si>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</si>
  <si>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</si>
  <si>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</si>
  <si>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</si>
  <si>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</si>
  <si>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</si>
  <si>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</si>
  <si>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</si>
  <si>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</si>
  <si>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</si>
  <si>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</si>
  <si>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</si>
  <si>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</si>
  <si>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</si>
  <si>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</si>
  <si>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</si>
  <si>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</si>
  <si>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</si>
  <si>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</si>
  <si>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</si>
  <si>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</si>
  <si>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</si>
  <si>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</si>
  <si>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</si>
  <si>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</si>
  <si>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</si>
  <si>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</si>
  <si>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</si>
  <si>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</si>
  <si>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</si>
  <si>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</si>
  <si>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</si>
  <si>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</si>
  <si>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</si>
  <si>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</si>
  <si>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</si>
  <si>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</si>
  <si>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</si>
  <si>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</si>
  <si>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</si>
  <si>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</si>
  <si>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</si>
  <si>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</si>
  <si>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</si>
  <si>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</si>
  <si>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</si>
  <si>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</si>
  <si>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</si>
  <si>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</si>
  <si>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</si>
  <si>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</si>
  <si>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</si>
  <si>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</si>
  <si>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</si>
  <si>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</si>
  <si>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</si>
  <si>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</si>
  <si>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</si>
  <si>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</si>
  <si>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</si>
  <si>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</si>
  <si>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</si>
  <si>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</si>
  <si>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</si>
  <si>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</si>
  <si>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</si>
  <si>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</si>
  <si>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</si>
  <si>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</si>
  <si>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</si>
  <si>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</si>
  <si>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</si>
  <si>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</si>
  <si>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</si>
  <si>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</si>
  <si>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</si>
  <si>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</si>
  <si>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</si>
  <si>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</si>
  <si>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</si>
  <si>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</si>
  <si>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</si>
  <si>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</si>
  <si>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</si>
  <si>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</si>
  <si>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</si>
  <si>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</si>
  <si>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</si>
  <si>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</si>
  <si>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</si>
  <si>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</si>
  <si>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</si>
  <si>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</si>
  <si>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</si>
  <si>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</si>
  <si>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</si>
  <si>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</si>
  <si>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</si>
  <si>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</si>
  <si>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</si>
  <si>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</si>
  <si>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</si>
  <si>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</si>
  <si>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</si>
  <si>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</si>
  <si>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</si>
  <si>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</si>
  <si>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</si>
  <si>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</si>
  <si>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</si>
  <si>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</si>
  <si>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</si>
  <si>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</si>
  <si>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</si>
  <si>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</si>
  <si>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</si>
  <si>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</si>
  <si>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</si>
  <si>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</si>
  <si>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</si>
  <si>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</si>
  <si>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</si>
  <si>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</si>
  <si>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</si>
  <si>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</si>
  <si>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</si>
  <si>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</si>
  <si>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</si>
  <si>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</si>
  <si>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</si>
  <si>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</si>
  <si>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</si>
  <si>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</si>
  <si>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</si>
  <si>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</si>
  <si>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</si>
  <si>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</si>
  <si>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</si>
  <si>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</si>
  <si>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</si>
  <si>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</si>
  <si>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</si>
  <si>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</si>
  <si>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</si>
  <si>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</si>
  <si>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</si>
  <si>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</si>
  <si>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</si>
  <si>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</si>
  <si>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</si>
  <si>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</si>
  <si>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</si>
  <si>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</si>
  <si>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</si>
  <si>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</si>
  <si>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</si>
  <si>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</si>
  <si>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</si>
  <si>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</si>
  <si>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</si>
  <si>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</si>
  <si>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</si>
  <si>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</si>
  <si>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</si>
  <si>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</si>
  <si>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</si>
  <si>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</si>
  <si>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</si>
  <si>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</si>
  <si>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</si>
  <si>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</si>
  <si>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</si>
  <si>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</si>
  <si>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</si>
  <si>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</si>
  <si>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</si>
  <si>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</si>
  <si>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</si>
  <si>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</si>
  <si>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</si>
  <si>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</si>
  <si>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</si>
  <si>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</si>
  <si>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</si>
  <si>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</si>
  <si>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</si>
  <si>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</si>
  <si>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</si>
  <si>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</si>
  <si>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</si>
  <si>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</si>
  <si>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</si>
  <si>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</si>
  <si>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</si>
  <si>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</si>
  <si>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</si>
  <si>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</si>
  <si>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</si>
  <si>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</si>
  <si>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</si>
  <si>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</si>
  <si>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</si>
  <si>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</si>
  <si>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</si>
  <si>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</si>
  <si>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</si>
  <si>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</si>
  <si>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</si>
  <si>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</si>
  <si>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</si>
  <si>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</si>
  <si>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</si>
  <si>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</si>
  <si>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</si>
  <si>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</si>
  <si>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</si>
  <si>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</si>
  <si>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</si>
  <si>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</si>
  <si>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</si>
  <si>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</si>
  <si>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</si>
  <si>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</si>
  <si>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</si>
  <si>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</si>
  <si>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</si>
  <si>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</si>
  <si>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</si>
  <si>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</si>
  <si>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</si>
  <si>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</si>
  <si>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</si>
  <si>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</si>
  <si>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</si>
  <si>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</si>
  <si>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</si>
  <si>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</si>
  <si>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</si>
  <si>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</si>
  <si>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</si>
  <si>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</si>
  <si>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</si>
  <si>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</si>
  <si>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</si>
  <si>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</si>
  <si>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</si>
  <si>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</si>
  <si>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</si>
  <si>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</si>
  <si>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</si>
  <si>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</si>
  <si>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</si>
  <si>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</si>
  <si>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</si>
  <si>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</si>
  <si>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</si>
  <si>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</si>
  <si>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</si>
  <si>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</si>
  <si>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</si>
  <si>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</si>
  <si>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</si>
  <si>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</si>
  <si>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</si>
  <si>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</si>
  <si>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</si>
  <si>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</si>
  <si>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</si>
  <si>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</si>
  <si>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</si>
  <si>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</si>
  <si>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</si>
  <si>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</si>
  <si>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</si>
  <si>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</si>
  <si>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</si>
  <si>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</si>
  <si>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</si>
  <si>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</si>
  <si>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</si>
  <si>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</si>
  <si>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</si>
  <si>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</si>
  <si>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</si>
  <si>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</si>
  <si>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</si>
  <si>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</si>
  <si>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</si>
  <si>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</si>
  <si>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</si>
  <si>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</si>
  <si>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</si>
  <si>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</si>
  <si>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</si>
  <si>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</si>
  <si>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</si>
  <si>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</si>
  <si>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</si>
  <si>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</si>
  <si>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</si>
  <si>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</si>
  <si>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</si>
  <si>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</si>
  <si>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</si>
  <si>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</si>
  <si>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</si>
  <si>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</si>
  <si>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</si>
  <si>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</si>
  <si>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</si>
  <si>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</si>
  <si>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</si>
  <si>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</si>
  <si>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</si>
  <si>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</si>
  <si>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</si>
  <si>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</si>
  <si>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</si>
  <si>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</si>
  <si>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</si>
  <si>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</si>
  <si>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</si>
  <si>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</si>
  <si>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</si>
  <si>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</si>
  <si>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</si>
  <si>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</si>
  <si>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</si>
  <si>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</si>
  <si>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</si>
  <si>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</si>
  <si>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</si>
  <si>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</si>
  <si>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</si>
  <si>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</si>
  <si>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</si>
  <si>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</si>
  <si>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</si>
  <si>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</si>
  <si>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</si>
  <si>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</si>
  <si>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</si>
  <si>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</si>
  <si>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</si>
  <si>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</si>
  <si>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</si>
  <si>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</si>
  <si>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</si>
  <si>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</si>
  <si>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</si>
  <si>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</si>
  <si>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</si>
  <si>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</si>
  <si>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</si>
  <si>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</si>
  <si>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</si>
  <si>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</si>
  <si>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</si>
  <si>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</si>
  <si>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</si>
  <si>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</si>
  <si>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</si>
  <si>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</si>
  <si>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</si>
  <si>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</si>
  <si>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</si>
  <si>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</si>
  <si>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</si>
  <si>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</si>
  <si>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</si>
  <si>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</si>
  <si>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</si>
  <si>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</si>
  <si>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</si>
  <si>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</si>
  <si>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</si>
  <si>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</si>
  <si>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</si>
  <si>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</si>
  <si>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</si>
  <si>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</si>
  <si>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</si>
  <si>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</si>
  <si>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</si>
  <si>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</si>
  <si>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</si>
  <si>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</si>
  <si>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</si>
  <si>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</si>
  <si>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</si>
  <si>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</si>
  <si>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</si>
  <si>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</si>
  <si>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</si>
  <si>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</si>
  <si>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</si>
  <si>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</si>
  <si>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</si>
  <si>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</si>
  <si>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</si>
  <si>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</si>
  <si>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</si>
  <si>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</si>
  <si>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</si>
  <si>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</si>
  <si>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</si>
  <si>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</si>
  <si>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</si>
  <si>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</si>
  <si>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</si>
  <si>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</si>
  <si>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</si>
  <si>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</si>
  <si>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</si>
  <si>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</si>
  <si>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</si>
  <si>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</si>
  <si>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</si>
  <si>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</si>
  <si>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</si>
  <si>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</si>
  <si>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</si>
  <si>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</si>
  <si>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</si>
  <si>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</si>
  <si>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</si>
  <si>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</si>
  <si>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</si>
  <si>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</si>
  <si>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</si>
  <si>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</si>
  <si>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</si>
  <si>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</si>
  <si>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</si>
  <si>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</si>
  <si>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</si>
  <si>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</si>
  <si>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</si>
  <si>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</si>
  <si>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</si>
  <si>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</si>
  <si>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</si>
  <si>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</si>
  <si>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</si>
  <si>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</si>
  <si>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</si>
  <si>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</si>
  <si>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</si>
  <si>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</si>
  <si>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</si>
  <si>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</si>
  <si>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</si>
  <si>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</si>
  <si>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</si>
  <si>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</si>
  <si>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</si>
  <si>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</si>
  <si>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</si>
  <si>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</si>
  <si>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</si>
  <si>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</si>
  <si>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</si>
  <si>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</si>
  <si>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</si>
  <si>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</si>
  <si>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</si>
  <si>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</si>
  <si>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</si>
  <si>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</si>
  <si>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</si>
  <si>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</si>
  <si>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</si>
  <si>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</si>
  <si>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</si>
  <si>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</si>
  <si>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</si>
  <si>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</si>
  <si>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</si>
  <si>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</si>
  <si>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</si>
  <si>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</si>
  <si>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</si>
  <si>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</si>
  <si>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</si>
  <si>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</si>
  <si>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</si>
  <si>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</si>
  <si>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</si>
  <si>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</si>
  <si>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</si>
  <si>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</si>
  <si>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</si>
  <si>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</si>
  <si>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</si>
  <si>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</si>
  <si>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</si>
  <si>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</si>
  <si>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</si>
  <si>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</si>
  <si>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</si>
  <si>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</si>
  <si>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</si>
  <si>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</si>
  <si>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</si>
  <si>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</si>
  <si>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</si>
  <si>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</si>
  <si>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</si>
  <si>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</si>
  <si>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</si>
  <si>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</si>
  <si>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</si>
  <si>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</si>
  <si>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</si>
  <si>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</si>
  <si>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</si>
  <si>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</si>
  <si>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</si>
  <si>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</si>
  <si>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</si>
  <si>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</si>
  <si>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</si>
  <si>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</si>
  <si>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</si>
  <si>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</si>
  <si>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</si>
  <si>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</si>
  <si>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</si>
  <si>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</si>
  <si>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</si>
  <si>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</si>
  <si>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</si>
  <si>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</si>
  <si>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</si>
  <si>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</si>
  <si>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</si>
  <si>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</si>
  <si>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</si>
  <si>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</si>
  <si>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</si>
  <si>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</si>
  <si>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</si>
  <si>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</si>
  <si>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</si>
  <si>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</si>
  <si>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</si>
  <si>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</si>
  <si>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</si>
  <si>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</si>
  <si>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</si>
  <si>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</si>
  <si>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</si>
  <si>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</si>
  <si>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</si>
  <si>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</si>
  <si>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</si>
  <si>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</si>
  <si>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</si>
  <si>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</si>
  <si>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</si>
  <si>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</si>
  <si>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</si>
  <si>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</si>
  <si>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</si>
  <si>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</si>
  <si>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</si>
  <si>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</si>
  <si>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</si>
  <si>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</si>
  <si>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</si>
  <si>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</si>
  <si>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</si>
  <si>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</si>
  <si>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</si>
  <si>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</si>
  <si>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</si>
  <si>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</si>
  <si>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</si>
  <si>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</si>
  <si>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</si>
  <si>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</si>
  <si>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</si>
  <si>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</si>
  <si>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</si>
  <si>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</si>
  <si>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</si>
  <si>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</si>
  <si>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</si>
  <si>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</si>
  <si>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</si>
  <si>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</si>
  <si>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</si>
  <si>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</si>
  <si>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</si>
  <si>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</si>
  <si>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</si>
  <si>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</si>
  <si>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</si>
  <si>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</si>
  <si>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</si>
  <si>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</si>
  <si>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</si>
  <si>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</si>
  <si>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</si>
  <si>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</si>
  <si>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</si>
  <si>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</si>
  <si>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</si>
  <si>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</si>
  <si>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</si>
  <si>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</si>
  <si>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</si>
  <si>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</si>
  <si>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</si>
  <si>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</si>
  <si>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</si>
  <si>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</si>
  <si>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</si>
  <si>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</si>
  <si>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</si>
  <si>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</si>
  <si>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</si>
  <si>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</si>
  <si>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</si>
  <si>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</si>
  <si>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</si>
  <si>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</si>
  <si>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</si>
  <si>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</si>
  <si>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</si>
  <si>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</si>
  <si>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</si>
  <si>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</si>
  <si>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</si>
  <si>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</si>
  <si>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</si>
  <si>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</si>
  <si>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</si>
  <si>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</si>
  <si>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</si>
  <si>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</si>
  <si>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</si>
  <si>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</si>
  <si>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</si>
  <si>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</si>
  <si>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</si>
  <si>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</si>
  <si>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</si>
  <si>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</si>
  <si>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</si>
  <si>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</si>
  <si>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</si>
  <si>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</si>
  <si>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</si>
  <si>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</si>
  <si>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</si>
  <si>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</si>
  <si>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</si>
  <si>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</si>
  <si>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</si>
  <si>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</si>
  <si>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</si>
  <si>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</si>
  <si>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</si>
  <si>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</si>
  <si>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</si>
  <si>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</si>
  <si>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</si>
  <si>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</si>
  <si>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</si>
  <si>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</si>
  <si>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</si>
  <si>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</si>
  <si>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</si>
  <si>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</si>
  <si>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</si>
  <si>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</si>
  <si>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</si>
  <si>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</si>
  <si>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</si>
  <si>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</si>
  <si>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</si>
  <si>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</si>
  <si>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</si>
  <si>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</si>
  <si>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</si>
  <si>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</si>
  <si>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</si>
  <si>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</si>
  <si>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</si>
  <si>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</si>
  <si>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</si>
  <si>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</si>
  <si>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</si>
  <si>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</si>
  <si>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</si>
  <si>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</si>
  <si>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</si>
  <si>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</si>
  <si>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</si>
  <si>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</si>
  <si>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</si>
  <si>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</si>
  <si>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</si>
  <si>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</si>
  <si>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</si>
  <si>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</si>
  <si>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</si>
  <si>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</si>
  <si>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</si>
  <si>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</si>
  <si>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</si>
  <si>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</si>
  <si>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</si>
  <si>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</si>
  <si>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</si>
  <si>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</si>
  <si>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</si>
  <si>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</si>
  <si>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</si>
  <si>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</si>
  <si>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</si>
  <si>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</si>
  <si>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</si>
  <si>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</si>
  <si>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</si>
  <si>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</si>
  <si>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</si>
  <si>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</si>
  <si>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</si>
  <si>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</si>
  <si>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</si>
  <si>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</si>
  <si>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</si>
  <si>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</si>
  <si>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</si>
  <si>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</si>
  <si>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</si>
  <si>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</si>
  <si>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</si>
  <si>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</si>
  <si>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</si>
  <si>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</si>
  <si>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</si>
  <si>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</si>
  <si>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</si>
  <si>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</si>
  <si>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</si>
  <si>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</si>
  <si>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</si>
  <si>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</si>
  <si>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</si>
  <si>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</si>
  <si>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</si>
  <si>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</si>
  <si>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</si>
  <si>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</si>
  <si>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</si>
  <si>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</si>
  <si>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</si>
  <si>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</si>
  <si>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</si>
  <si>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</si>
  <si>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</si>
  <si>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</si>
  <si>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</si>
  <si>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</si>
  <si>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</si>
  <si>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</si>
  <si>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</si>
  <si>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</si>
  <si>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</si>
  <si>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</si>
  <si>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</si>
  <si>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</si>
  <si>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</si>
  <si>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</si>
  <si>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</si>
  <si>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</si>
  <si>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</si>
  <si>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</si>
  <si>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</si>
  <si>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</si>
  <si>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</si>
  <si>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</si>
  <si>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</si>
  <si>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</si>
  <si>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</si>
  <si>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</si>
  <si>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</si>
  <si>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</si>
  <si>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</si>
  <si>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</si>
  <si>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</si>
  <si>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</si>
  <si>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</si>
  <si>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</si>
  <si>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</si>
  <si>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</si>
  <si>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</si>
  <si>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</si>
  <si>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</si>
  <si>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</si>
  <si>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</si>
  <si>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</si>
  <si>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</si>
  <si>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</si>
  <si>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</si>
  <si>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</si>
  <si>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</si>
  <si>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</si>
  <si>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</si>
  <si>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</si>
  <si>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</si>
  <si>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</si>
  <si>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</si>
  <si>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</si>
  <si>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</si>
  <si>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</si>
  <si>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</si>
  <si>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</si>
  <si>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</si>
  <si>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</si>
  <si>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</si>
  <si>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</si>
  <si>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</si>
  <si>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</si>
  <si>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</si>
  <si>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</si>
  <si>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</si>
  <si>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</si>
  <si>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</si>
  <si>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</si>
  <si>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</si>
  <si>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</si>
  <si>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</si>
  <si>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</si>
  <si>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</si>
  <si>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</si>
  <si>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</si>
  <si>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</si>
  <si>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</si>
  <si>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</si>
  <si>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</si>
  <si>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</si>
  <si>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</si>
  <si>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</si>
  <si>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</si>
  <si>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</si>
  <si>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</si>
  <si>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</si>
  <si>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</si>
  <si>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</si>
  <si>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</si>
  <si>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</si>
  <si>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</si>
  <si>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</si>
  <si>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</si>
  <si>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</si>
  <si>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</si>
  <si>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</si>
  <si>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</si>
  <si>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</si>
  <si>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</si>
  <si>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</si>
  <si>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</si>
  <si>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</si>
  <si>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</si>
  <si>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</si>
  <si>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</si>
  <si>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</si>
  <si>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</si>
  <si>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</si>
  <si>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</si>
  <si>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</si>
  <si>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</si>
  <si>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</si>
  <si>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</si>
  <si>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</si>
  <si>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</si>
  <si>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</si>
  <si>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</si>
  <si>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</si>
  <si>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</si>
  <si>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</si>
  <si>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</si>
  <si>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</si>
  <si>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</si>
  <si>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</si>
  <si>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</si>
  <si>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</si>
  <si>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</si>
  <si>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</si>
  <si>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</si>
  <si>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</si>
  <si>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</si>
  <si>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</si>
  <si>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</si>
  <si>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</si>
  <si>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</si>
  <si>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</si>
  <si>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</si>
  <si>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</si>
  <si>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</si>
  <si>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</si>
  <si>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</si>
  <si>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</si>
  <si>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</si>
  <si>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</si>
  <si>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</si>
  <si>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</si>
  <si>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</si>
  <si>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</si>
  <si>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</si>
  <si>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</si>
  <si>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</si>
  <si>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</si>
  <si>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</si>
  <si>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</si>
  <si>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</si>
  <si>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</si>
  <si>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</si>
  <si>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</si>
  <si>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</si>
  <si>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</si>
  <si>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</si>
  <si>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</si>
  <si>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</si>
  <si>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</si>
  <si>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</si>
  <si>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</si>
  <si>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</si>
  <si>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</si>
  <si>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</si>
  <si>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</si>
  <si>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</si>
  <si>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</si>
  <si>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</si>
  <si>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</si>
  <si>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</si>
  <si>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</si>
  <si>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</si>
  <si>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</si>
  <si>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</si>
  <si>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</si>
  <si>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</si>
  <si>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</si>
  <si>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</si>
  <si>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</si>
  <si>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</si>
  <si>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</si>
  <si>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</si>
  <si>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</si>
  <si>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</si>
  <si>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</si>
  <si>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</si>
  <si>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</si>
  <si>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</si>
  <si>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</si>
  <si>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</si>
  <si>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</si>
  <si>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</si>
  <si>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</si>
  <si>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</si>
  <si>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</si>
  <si>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</si>
  <si>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</si>
  <si>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</si>
  <si>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</si>
  <si>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</si>
  <si>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</si>
  <si>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</si>
  <si>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</si>
  <si>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</si>
  <si>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</si>
  <si>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</si>
  <si>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</si>
  <si>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</si>
  <si>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</si>
  <si>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</si>
  <si>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</si>
  <si>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</si>
  <si>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</si>
  <si>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</si>
  <si>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</si>
  <si>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</si>
  <si>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</si>
  <si>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</si>
  <si>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</si>
  <si>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</si>
  <si>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</si>
  <si>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</si>
  <si>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</si>
  <si>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</si>
  <si>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</si>
  <si>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</si>
  <si>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</si>
  <si>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</si>
  <si>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</si>
  <si>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</si>
  <si>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</si>
  <si>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</si>
  <si>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</si>
  <si>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</si>
  <si>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</si>
  <si>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</si>
  <si>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</si>
  <si>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</si>
  <si>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</si>
  <si>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</si>
  <si>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</si>
  <si>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</si>
  <si>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</si>
  <si>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</si>
  <si>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</si>
  <si>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</si>
  <si>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</si>
  <si>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</si>
  <si>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</si>
  <si>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</si>
  <si>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</si>
  <si>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</si>
  <si>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</si>
  <si>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</si>
  <si>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</si>
  <si>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</si>
  <si>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</si>
  <si>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</si>
  <si>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</si>
  <si>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</si>
  <si>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</si>
  <si>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</si>
  <si>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</si>
  <si>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</si>
  <si>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</si>
  <si>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</si>
  <si>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</si>
  <si>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</si>
  <si>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</si>
  <si>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</si>
  <si>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</si>
  <si>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</si>
  <si>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</si>
  <si>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</si>
  <si>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</si>
  <si>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</si>
  <si>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</si>
  <si>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</si>
  <si>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</si>
  <si>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</si>
  <si>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</si>
  <si>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</si>
  <si>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</si>
  <si>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</si>
  <si>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</si>
  <si>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</si>
  <si>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</si>
  <si>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</si>
  <si>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</si>
  <si>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</si>
  <si>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</si>
  <si>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</si>
  <si>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</si>
  <si>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</si>
  <si>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</si>
  <si>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</si>
  <si>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</si>
  <si>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</si>
  <si>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</si>
  <si>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</si>
  <si>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</si>
  <si>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</si>
  <si>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</si>
  <si>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</si>
  <si>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</si>
  <si>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</si>
  <si>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</si>
  <si>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</si>
  <si>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</si>
  <si>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</si>
  <si>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</si>
  <si>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</si>
  <si>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</si>
  <si>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</si>
  <si>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</si>
  <si>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</si>
  <si>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</si>
  <si>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</si>
  <si>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</si>
  <si>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</si>
  <si>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</si>
  <si>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</si>
  <si>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</si>
  <si>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</si>
  <si>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</si>
  <si>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</si>
  <si>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</si>
  <si>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</si>
  <si>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</si>
  <si>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</si>
  <si>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</si>
  <si>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</si>
  <si>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</si>
  <si>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</si>
  <si>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</si>
  <si>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</si>
  <si>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</si>
  <si>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</si>
  <si>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</si>
  <si>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</si>
  <si>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</si>
  <si>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</si>
  <si>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</si>
  <si>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</si>
  <si>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</si>
  <si>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</si>
  <si>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</si>
  <si>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</si>
  <si>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</si>
  <si>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</si>
  <si>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</si>
  <si>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</si>
  <si>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</si>
  <si>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</si>
  <si>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</si>
  <si>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</si>
  <si>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</si>
  <si>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</si>
  <si>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</si>
  <si>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</si>
  <si>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</si>
  <si>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</si>
  <si>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</si>
  <si>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</si>
  <si>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</si>
  <si>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</si>
  <si>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</si>
  <si>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</si>
  <si>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</si>
  <si>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</si>
  <si>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</si>
  <si>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</si>
  <si>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</si>
  <si>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</si>
  <si>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</si>
  <si>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</si>
  <si>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</si>
  <si>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</si>
  <si>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</si>
  <si>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</si>
  <si>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</si>
  <si>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</si>
  <si>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</si>
  <si>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</si>
  <si>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</si>
  <si>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</si>
  <si>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</si>
  <si>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</si>
  <si>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</si>
  <si>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</si>
  <si>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</si>
  <si>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</si>
  <si>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</si>
  <si>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</si>
  <si>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</si>
  <si>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</si>
  <si>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</si>
  <si>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</si>
  <si>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</si>
  <si>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</si>
  <si>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</si>
  <si>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</si>
  <si>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</si>
  <si>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</si>
  <si>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</si>
  <si>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</si>
  <si>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</si>
  <si>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</si>
  <si>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</si>
  <si>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</si>
  <si>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</si>
  <si>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</si>
  <si>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</si>
  <si>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</si>
  <si>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</si>
  <si>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</si>
  <si>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</si>
  <si>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</si>
  <si>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</si>
  <si>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</si>
  <si>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</si>
  <si>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</si>
  <si>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</si>
  <si>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</si>
  <si>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</si>
  <si>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</si>
  <si>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</si>
  <si>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</si>
  <si>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</si>
  <si>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</si>
  <si>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</si>
  <si>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</si>
  <si>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</si>
  <si>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</si>
  <si>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</si>
  <si>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</si>
  <si>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</si>
  <si>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</si>
  <si>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</si>
  <si>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</si>
  <si>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</si>
  <si>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</si>
  <si>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</si>
  <si>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</si>
  <si>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</si>
  <si>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</si>
  <si>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</si>
  <si>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</si>
  <si>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</si>
  <si>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</si>
  <si>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</si>
  <si>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</si>
  <si>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</si>
  <si>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</si>
  <si>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</si>
  <si>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</si>
  <si>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</si>
  <si>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</si>
  <si>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</si>
  <si>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</si>
  <si>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</si>
  <si>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</si>
  <si>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</si>
  <si>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</si>
  <si>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</si>
  <si>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</si>
  <si>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</si>
  <si>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</si>
  <si>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</si>
  <si>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</si>
  <si>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</si>
  <si>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</si>
  <si>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</si>
  <si>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</si>
  <si>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</si>
  <si>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</si>
  <si>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</si>
  <si>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</si>
  <si>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</si>
  <si>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</si>
  <si>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</si>
  <si>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</si>
  <si>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</si>
  <si>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</si>
  <si>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</si>
  <si>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</si>
  <si>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</si>
  <si>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</si>
  <si>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</si>
  <si>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</si>
  <si>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</si>
  <si>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</si>
  <si>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</si>
  <si>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</si>
  <si>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</si>
  <si>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</si>
  <si>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</si>
  <si>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</si>
  <si>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</si>
  <si>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</si>
  <si>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</si>
  <si>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</si>
  <si>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</si>
  <si>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</si>
  <si>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</si>
  <si>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</si>
  <si>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</si>
  <si>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</si>
  <si>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</si>
  <si>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</si>
  <si>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</si>
  <si>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</si>
  <si>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</si>
  <si>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</si>
  <si>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</si>
  <si>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</si>
  <si>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</si>
  <si>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</si>
  <si>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</si>
  <si>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</si>
  <si>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</si>
  <si>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</si>
  <si>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</si>
  <si>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</si>
  <si>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</si>
  <si>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</si>
  <si>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</si>
  <si>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</si>
  <si>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</si>
  <si>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</si>
  <si>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</si>
  <si>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</si>
  <si>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</si>
  <si>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</si>
  <si>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</si>
  <si>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</si>
  <si>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</si>
  <si>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</si>
  <si>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</si>
  <si>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</si>
  <si>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</si>
  <si>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</si>
  <si>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</si>
  <si>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</si>
  <si>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</si>
  <si>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</si>
  <si>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</si>
  <si>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</si>
  <si>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</si>
  <si>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</si>
  <si>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</si>
  <si>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</si>
  <si>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</si>
  <si>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</si>
  <si>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</si>
  <si>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</si>
  <si>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</si>
  <si>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</si>
  <si>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</si>
  <si>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</si>
  <si>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</si>
  <si>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</si>
  <si>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</si>
  <si>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</si>
  <si>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</si>
  <si>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</si>
  <si>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</si>
  <si>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</si>
  <si>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</si>
  <si>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</si>
  <si>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</si>
  <si>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</si>
  <si>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</si>
  <si>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</si>
  <si>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</si>
  <si>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</si>
  <si>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</si>
  <si>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</si>
  <si>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</si>
  <si>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</si>
  <si>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</si>
  <si>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</si>
  <si>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</si>
  <si>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</si>
  <si>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</si>
  <si>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</si>
  <si>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</si>
  <si>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</si>
  <si>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</si>
  <si>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</si>
  <si>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</si>
  <si>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</si>
  <si>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</si>
  <si>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</si>
  <si>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</si>
  <si>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</si>
  <si>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</si>
  <si>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</si>
  <si>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</si>
  <si>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</si>
  <si>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</si>
  <si>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</si>
  <si>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</si>
  <si>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</si>
  <si>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</si>
  <si>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</si>
  <si>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</si>
  <si>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</si>
  <si>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</si>
  <si>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</si>
  <si>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</si>
  <si>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</si>
  <si>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</si>
  <si>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</si>
  <si>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</si>
  <si>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</si>
  <si>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</si>
  <si>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</si>
  <si>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</si>
  <si>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</si>
  <si>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</si>
  <si>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</si>
  <si>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</si>
  <si>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</si>
  <si>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</si>
  <si>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</si>
  <si>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</si>
  <si>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</si>
  <si>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</si>
  <si>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</si>
  <si>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</si>
  <si>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</si>
  <si>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</si>
  <si>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</si>
  <si>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</si>
  <si>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</si>
  <si>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</si>
  <si>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</si>
  <si>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</si>
  <si>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</si>
  <si>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</si>
  <si>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</si>
  <si>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</si>
  <si>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</si>
  <si>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</si>
  <si>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</si>
  <si>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</si>
  <si>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</si>
  <si>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</si>
  <si>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</si>
  <si>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</si>
  <si>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</si>
  <si>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</si>
  <si>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</si>
  <si>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</si>
  <si>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</si>
  <si>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</si>
  <si>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</si>
  <si>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</si>
  <si>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</si>
  <si>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</si>
  <si>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</si>
  <si>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</si>
  <si>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</si>
  <si>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</si>
  <si>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</si>
  <si>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</si>
  <si>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</si>
  <si>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</si>
  <si>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</si>
  <si>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</si>
  <si>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</si>
  <si>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</si>
  <si>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</si>
  <si>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</si>
  <si>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</si>
  <si>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</si>
  <si>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</si>
  <si>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</si>
  <si>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</si>
  <si>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</si>
  <si>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</si>
  <si>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</si>
  <si>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</si>
  <si>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</si>
  <si>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</si>
  <si>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</si>
  <si>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</si>
  <si>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</si>
  <si>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</si>
  <si>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</si>
  <si>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</si>
  <si>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</si>
  <si>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</si>
  <si>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</si>
  <si>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</si>
  <si>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</si>
  <si>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</si>
  <si>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</si>
  <si>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</si>
  <si>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</si>
  <si>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</si>
  <si>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</si>
  <si>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</si>
  <si>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</si>
  <si>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</si>
  <si>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</si>
  <si>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</si>
  <si>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</si>
  <si>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</si>
  <si>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</si>
  <si>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</si>
  <si>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</si>
  <si>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</si>
  <si>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</si>
  <si>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</si>
  <si>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</si>
  <si>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</si>
  <si>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</si>
  <si>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</si>
  <si>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</si>
  <si>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</si>
  <si>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</si>
  <si>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</si>
  <si>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</si>
  <si>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</si>
  <si>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</si>
  <si>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</si>
  <si>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</si>
  <si>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</si>
  <si>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</si>
  <si>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</si>
  <si>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</si>
  <si>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</si>
  <si>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</si>
  <si>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</si>
  <si>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</si>
  <si>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</si>
  <si>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</si>
  <si>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</si>
  <si>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</si>
  <si>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</si>
  <si>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</si>
  <si>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</si>
  <si>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</si>
  <si>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</si>
  <si>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</si>
  <si>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</si>
  <si>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</si>
  <si>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</si>
  <si>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</si>
  <si>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</si>
  <si>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</si>
  <si>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</si>
  <si>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</si>
  <si>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</si>
  <si>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</si>
  <si>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</si>
  <si>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</si>
  <si>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</si>
  <si>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</si>
  <si>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</si>
  <si>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</si>
  <si>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</si>
  <si>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</si>
  <si>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</si>
  <si>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</si>
  <si>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</si>
  <si>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</si>
  <si>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</si>
  <si>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</si>
  <si>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</si>
  <si>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</si>
  <si>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</si>
  <si>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</si>
  <si>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</si>
  <si>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</si>
  <si>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</si>
  <si>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</si>
  <si>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</si>
  <si>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</si>
  <si>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</si>
  <si>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</si>
  <si>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</si>
  <si>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</si>
  <si>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</si>
  <si>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</si>
  <si>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</si>
  <si>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</si>
  <si>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</si>
  <si>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</si>
  <si>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</si>
  <si>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</si>
  <si>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</si>
  <si>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</si>
  <si>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</si>
  <si>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</si>
  <si>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</si>
  <si>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</si>
  <si>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</si>
  <si>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</si>
  <si>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</si>
  <si>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</si>
  <si>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</si>
  <si>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</si>
  <si>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</si>
  <si>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</si>
  <si>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</si>
  <si>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</si>
  <si>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</si>
  <si>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</si>
  <si>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</si>
  <si>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</si>
  <si>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</si>
  <si>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</si>
  <si>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</si>
  <si>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</si>
  <si>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</si>
  <si>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</si>
  <si>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</si>
  <si>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</si>
  <si>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</si>
  <si>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</si>
  <si>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</si>
  <si>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</si>
  <si>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</si>
  <si>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</si>
  <si>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</si>
  <si>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</si>
  <si>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</si>
  <si>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</si>
  <si>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</si>
  <si>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</si>
  <si>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</si>
  <si>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</si>
  <si>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</si>
  <si>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</si>
  <si>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</si>
  <si>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</si>
  <si>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</si>
  <si>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</si>
  <si>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</si>
  <si>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</si>
  <si>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</si>
  <si>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</si>
  <si>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</si>
  <si>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</si>
  <si>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</si>
  <si>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</si>
  <si>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</si>
  <si>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</si>
  <si>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</si>
  <si>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</si>
  <si>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</si>
  <si>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</si>
  <si>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</si>
  <si>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</si>
  <si>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</si>
  <si>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</si>
  <si>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</si>
  <si>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</si>
  <si>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</si>
  <si>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</si>
  <si>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</si>
  <si>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</si>
  <si>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</si>
  <si>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</si>
  <si>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</si>
  <si>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</si>
  <si>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</si>
  <si>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</si>
  <si>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</si>
  <si>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</si>
  <si>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</si>
  <si>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</si>
  <si>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</si>
  <si>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</si>
  <si>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</si>
  <si>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</si>
  <si>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</si>
  <si>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</si>
  <si>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</si>
  <si>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</si>
  <si>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</si>
  <si>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</si>
  <si>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</si>
  <si>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</si>
  <si>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</si>
  <si>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</si>
  <si>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</si>
  <si>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</si>
  <si>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</si>
  <si>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</si>
  <si>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</si>
  <si>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</si>
  <si>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</si>
  <si>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</si>
  <si>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</si>
  <si>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</si>
  <si>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</si>
  <si>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</si>
  <si>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</si>
  <si>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</si>
  <si>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</si>
  <si>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</si>
  <si>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</si>
  <si>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</si>
  <si>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</si>
  <si>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</si>
  <si>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</si>
  <si>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</si>
  <si>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</si>
  <si>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</si>
  <si>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</si>
  <si>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</si>
  <si>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</si>
  <si>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</si>
  <si>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</si>
  <si>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</si>
  <si>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</si>
  <si>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</si>
  <si>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</si>
  <si>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</si>
  <si>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</si>
  <si>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</si>
  <si>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</si>
  <si>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</si>
  <si>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</si>
  <si>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</si>
  <si>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</si>
  <si>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</si>
  <si>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</si>
  <si>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</si>
  <si>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</si>
  <si>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</si>
  <si>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</si>
  <si>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</si>
  <si>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</si>
  <si>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</si>
  <si>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</si>
  <si>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</si>
  <si>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</si>
  <si>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</si>
  <si>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</si>
  <si>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</si>
  <si>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</si>
  <si>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</si>
  <si>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</si>
  <si>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</si>
  <si>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</si>
  <si>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</si>
  <si>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</si>
  <si>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</si>
  <si>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</si>
  <si>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</si>
  <si>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</si>
  <si>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</si>
  <si>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</si>
  <si>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</si>
  <si>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</si>
  <si>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</si>
  <si>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</si>
  <si>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</si>
  <si>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</si>
  <si>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</si>
  <si>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</si>
  <si>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</si>
  <si>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</si>
  <si>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</si>
  <si>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</si>
  <si>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</si>
  <si>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</si>
  <si>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</si>
  <si>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</si>
  <si>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</si>
  <si>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</si>
  <si>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</si>
  <si>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</si>
  <si>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</si>
  <si>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</si>
  <si>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</si>
  <si>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</si>
  <si>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</si>
  <si>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</si>
  <si>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</si>
  <si>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</si>
  <si>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</si>
  <si>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</si>
  <si>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</si>
  <si>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</si>
  <si>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</si>
  <si>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</si>
  <si>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</si>
  <si>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</si>
  <si>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</si>
  <si>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</si>
  <si>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</si>
  <si>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</si>
  <si>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</si>
  <si>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</si>
  <si>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</si>
  <si>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</si>
  <si>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</si>
  <si>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</si>
  <si>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</si>
  <si>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</si>
  <si>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</si>
  <si>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</si>
  <si>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</si>
  <si>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</si>
  <si>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</si>
  <si>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</si>
  <si>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</si>
  <si>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</si>
  <si>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</si>
  <si>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</si>
  <si>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</si>
  <si>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</si>
  <si>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</si>
  <si>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</si>
  <si>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</si>
  <si>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</si>
  <si>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</si>
  <si>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</si>
  <si>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</si>
  <si>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</si>
  <si>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</si>
  <si>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</si>
  <si>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</si>
  <si>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</si>
  <si>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</si>
  <si>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</si>
  <si>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</si>
  <si>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</si>
  <si>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</si>
  <si>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</si>
  <si>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</si>
  <si>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</si>
  <si>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</si>
  <si>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</si>
  <si>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</si>
  <si>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</si>
  <si>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</si>
  <si>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</si>
  <si>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</si>
  <si>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</si>
  <si>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</si>
  <si>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</si>
  <si>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</si>
  <si>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</si>
  <si>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</si>
  <si>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</si>
  <si>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</si>
  <si>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</si>
  <si>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</si>
  <si>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</si>
  <si>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</si>
  <si>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</si>
  <si>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</si>
  <si>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</si>
  <si>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</si>
  <si>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</si>
  <si>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</si>
  <si>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</si>
  <si>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</si>
  <si>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</si>
  <si>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</si>
  <si>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</si>
  <si>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</si>
  <si>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</si>
  <si>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</si>
  <si>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</si>
  <si>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</si>
  <si>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</si>
  <si>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</si>
  <si>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</si>
  <si>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</si>
  <si>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</si>
  <si>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</si>
  <si>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</si>
  <si>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</si>
  <si>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</si>
  <si>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</si>
  <si>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</si>
  <si>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</si>
  <si>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</si>
  <si>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</si>
  <si>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</si>
  <si>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</si>
  <si>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</si>
  <si>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</si>
  <si>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</si>
  <si>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</si>
  <si>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</si>
  <si>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</si>
  <si>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</si>
  <si>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</si>
  <si>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</si>
  <si>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</si>
  <si>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</si>
  <si>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</si>
  <si>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</si>
  <si>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</si>
  <si>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</si>
  <si>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</si>
  <si>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</si>
  <si>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</si>
  <si>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</si>
  <si>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</si>
  <si>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</si>
  <si>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</si>
  <si>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</si>
  <si>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</si>
  <si>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</si>
  <si>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</si>
  <si>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</si>
  <si>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</si>
  <si>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</si>
  <si>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</si>
  <si>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</si>
  <si>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</si>
  <si>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</si>
  <si>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</si>
  <si>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</si>
  <si>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</si>
  <si>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</si>
  <si>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</si>
  <si>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</si>
  <si>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</si>
  <si>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</si>
  <si>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</si>
  <si>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</si>
  <si>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</si>
  <si>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</si>
  <si>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</si>
  <si>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</si>
  <si>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</si>
  <si>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</si>
  <si>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</si>
  <si>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</si>
  <si>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</si>
  <si>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</si>
  <si>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</si>
  <si>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</si>
  <si>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</si>
  <si>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</si>
  <si>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</si>
  <si>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</si>
  <si>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</si>
  <si>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</si>
  <si>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</si>
  <si>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</si>
  <si>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</si>
  <si>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</si>
  <si>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</si>
  <si>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</si>
  <si>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</si>
  <si>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</si>
  <si>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</si>
  <si>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</si>
  <si>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</si>
  <si>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</si>
  <si>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</si>
  <si>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</si>
  <si>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</si>
  <si>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</si>
  <si>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</si>
  <si>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</si>
  <si>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</si>
  <si>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</si>
  <si>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</si>
  <si>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</si>
  <si>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</si>
  <si>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</si>
  <si>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</si>
  <si>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</si>
  <si>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</si>
  <si>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</si>
  <si>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</si>
  <si>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</si>
  <si>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</si>
  <si>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</si>
  <si>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</si>
  <si>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</si>
  <si>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</si>
  <si>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</si>
  <si>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</si>
  <si>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</si>
  <si>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</si>
  <si>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</si>
  <si>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</si>
  <si>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</si>
  <si>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</si>
  <si>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</si>
  <si>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</si>
  <si>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</si>
  <si>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</si>
  <si>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</si>
  <si>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</si>
  <si>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</si>
  <si>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</si>
  <si>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</si>
  <si>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</si>
  <si>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</si>
  <si>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</si>
  <si>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</si>
  <si>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</si>
  <si>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</si>
  <si>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</si>
  <si>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</si>
  <si>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</si>
  <si>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</si>
  <si>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</si>
  <si>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</si>
  <si>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</si>
  <si>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</si>
  <si>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</si>
  <si>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</si>
  <si>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</si>
  <si>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</si>
  <si>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</si>
  <si>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</si>
  <si>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</si>
  <si>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</si>
  <si>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</si>
  <si>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</si>
  <si>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</si>
  <si>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</si>
  <si>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</si>
  <si>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</si>
  <si>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</si>
  <si>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</si>
  <si>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</si>
  <si>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</si>
  <si>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</si>
  <si>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</si>
  <si>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</si>
  <si>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</si>
  <si>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</si>
  <si>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</si>
  <si>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</si>
  <si>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</si>
  <si>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</si>
  <si>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</si>
  <si>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</si>
  <si>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</si>
  <si>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</si>
  <si>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</si>
  <si>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</si>
  <si>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</si>
  <si>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</si>
  <si>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</si>
  <si>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</si>
  <si>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</si>
  <si>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</si>
  <si>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</si>
  <si>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</si>
  <si>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</si>
  <si>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</si>
  <si>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</si>
  <si>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</si>
  <si>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</si>
  <si>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</si>
  <si>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</si>
  <si>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</si>
  <si>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</si>
  <si>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</si>
  <si>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</si>
  <si>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</si>
  <si>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</si>
  <si>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</si>
  <si>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</si>
  <si>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</si>
  <si>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</si>
  <si>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</si>
  <si>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</si>
  <si>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</si>
  <si>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</si>
  <si>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</si>
  <si>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</si>
  <si>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</si>
  <si>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</si>
  <si>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</si>
  <si>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</si>
  <si>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</si>
  <si>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</si>
  <si>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</si>
  <si>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</si>
  <si>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</si>
  <si>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</si>
  <si>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</si>
  <si>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</si>
  <si>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</si>
  <si>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</si>
  <si>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</si>
  <si>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</si>
  <si>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</si>
  <si>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</si>
  <si>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</si>
  <si>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</si>
  <si>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</si>
  <si>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</si>
  <si>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</si>
  <si>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</si>
  <si>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</si>
  <si>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</si>
  <si>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</si>
  <si>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</si>
  <si>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</si>
  <si>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</si>
  <si>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</si>
  <si>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</si>
  <si>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</si>
  <si>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</si>
  <si>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</si>
  <si>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</si>
  <si>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</si>
  <si>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</si>
  <si>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</si>
  <si>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</si>
  <si>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</si>
  <si>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</si>
  <si>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</si>
  <si>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</si>
  <si>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</si>
  <si>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</si>
  <si>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</si>
  <si>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</si>
  <si>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</si>
  <si>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</si>
  <si>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</si>
  <si>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</si>
  <si>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</si>
  <si>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</si>
  <si>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</si>
  <si>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</si>
  <si>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</si>
  <si>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</si>
  <si>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</si>
  <si>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</si>
  <si>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</si>
  <si>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</si>
  <si>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</si>
  <si>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</si>
  <si>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</si>
  <si>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</si>
  <si>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</si>
  <si>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</si>
  <si>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</si>
  <si>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</si>
  <si>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</si>
  <si>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</si>
  <si>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</si>
  <si>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</si>
  <si>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</si>
  <si>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</si>
  <si>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</si>
  <si>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</si>
  <si>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</si>
  <si>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</si>
  <si>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</si>
  <si>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</si>
  <si>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</si>
  <si>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</si>
  <si>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</si>
  <si>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</si>
  <si>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</si>
  <si>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</si>
  <si>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</si>
  <si>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</si>
  <si>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</si>
  <si>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</si>
  <si>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</si>
  <si>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</si>
  <si>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</si>
  <si>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</si>
  <si>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</si>
  <si>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</si>
  <si>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</si>
  <si>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</si>
  <si>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</si>
  <si>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</si>
  <si>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</si>
  <si>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</si>
  <si>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</si>
  <si>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</si>
  <si>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</si>
  <si>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</si>
  <si>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</si>
  <si>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</si>
  <si>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</si>
  <si>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</si>
  <si>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</si>
  <si>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</si>
  <si>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</si>
  <si>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</si>
  <si>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</si>
  <si>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</si>
  <si>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</si>
  <si>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</si>
  <si>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</si>
  <si>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</si>
  <si>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</si>
  <si>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</si>
  <si>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</si>
  <si>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</si>
  <si>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</si>
  <si>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</si>
  <si>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</si>
  <si>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</si>
  <si>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</si>
  <si>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</si>
  <si>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</si>
  <si>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</si>
  <si>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</si>
  <si>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</si>
  <si>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</si>
  <si>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</si>
  <si>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</si>
  <si>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</si>
  <si>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</si>
  <si>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</si>
  <si>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</si>
  <si>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</si>
  <si>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</si>
  <si>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</si>
  <si>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</si>
  <si>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</si>
  <si>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</si>
  <si>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</si>
  <si>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</si>
  <si>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</si>
  <si>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</si>
  <si>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</si>
  <si>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</si>
  <si>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</si>
  <si>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</si>
  <si>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</si>
  <si>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</si>
  <si>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</si>
  <si>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</si>
  <si>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</si>
  <si>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</si>
  <si>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</si>
  <si>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</si>
  <si>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</si>
  <si>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</si>
  <si>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</si>
  <si>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</si>
  <si>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</si>
  <si>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</si>
  <si>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</si>
  <si>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</si>
  <si>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</si>
  <si>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</si>
  <si>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</si>
  <si>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</si>
  <si>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</si>
  <si>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</si>
  <si>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</si>
  <si>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</si>
  <si>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</si>
  <si>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</si>
  <si>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</si>
  <si>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</si>
  <si>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</si>
  <si>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</si>
  <si>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</si>
  <si>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</si>
  <si>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</si>
  <si>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</si>
  <si>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</si>
  <si>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</si>
  <si>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</si>
  <si>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</si>
  <si>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</si>
  <si>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</si>
  <si>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</si>
  <si>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</si>
  <si>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</si>
  <si>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</si>
  <si>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</si>
  <si>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</si>
  <si>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</si>
  <si>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</si>
  <si>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</si>
  <si>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</si>
  <si>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</si>
  <si>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</si>
  <si>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</si>
  <si>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</si>
  <si>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</si>
  <si>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</si>
  <si>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</si>
  <si>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</si>
  <si>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</si>
  <si>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</si>
  <si>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</si>
  <si>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</si>
  <si>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</si>
  <si>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</si>
  <si>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</si>
  <si>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</si>
  <si>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</si>
  <si>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</si>
  <si>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</si>
  <si>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</si>
  <si>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</si>
  <si>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</si>
  <si>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</si>
  <si>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</si>
  <si>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</si>
  <si>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</si>
  <si>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</si>
  <si>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</si>
  <si>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</si>
  <si>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</si>
  <si>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</si>
  <si>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</si>
  <si>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</si>
  <si>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</si>
  <si>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</si>
  <si>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</si>
  <si>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</si>
  <si>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</si>
  <si>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</si>
  <si>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</si>
  <si>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</si>
  <si>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</si>
  <si>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</si>
  <si>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</si>
  <si>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</si>
  <si>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</si>
  <si>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</si>
  <si>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</si>
  <si>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</si>
  <si>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</si>
  <si>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</si>
  <si>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</si>
  <si>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</si>
  <si>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</si>
  <si>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</si>
  <si>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</si>
  <si>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</si>
  <si>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</si>
  <si>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</si>
  <si>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</si>
  <si>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</si>
  <si>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</si>
  <si>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</si>
  <si>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</si>
  <si>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</si>
  <si>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</si>
  <si>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</si>
  <si>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</si>
  <si>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</si>
  <si>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</si>
  <si>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</si>
  <si>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</si>
  <si>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</si>
  <si>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</si>
  <si>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</si>
  <si>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</si>
  <si>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</si>
  <si>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</si>
  <si>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</si>
  <si>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</si>
  <si>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</si>
  <si>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</si>
  <si>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</si>
  <si>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</si>
  <si>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</si>
  <si>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</si>
  <si>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</si>
  <si>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</si>
  <si>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</si>
  <si>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</si>
  <si>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</si>
  <si>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</si>
  <si>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</si>
  <si>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</si>
  <si>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</si>
  <si>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</si>
  <si>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</si>
  <si>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</si>
  <si>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</si>
  <si>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</si>
  <si>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</si>
  <si>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</si>
  <si>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</si>
  <si>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</si>
  <si>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</si>
  <si>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</si>
  <si>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</si>
  <si>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</si>
  <si>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</si>
  <si>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</si>
  <si>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</si>
  <si>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</si>
  <si>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</si>
  <si>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</si>
  <si>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</si>
  <si>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</si>
  <si>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</si>
  <si>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</si>
  <si>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</si>
  <si>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</si>
  <si>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</si>
  <si>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</si>
  <si>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</si>
  <si>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</si>
  <si>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</si>
  <si>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</si>
  <si>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</si>
  <si>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</si>
  <si>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</si>
  <si>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</si>
  <si>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</si>
  <si>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</si>
  <si>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</si>
  <si>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</si>
  <si>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</si>
  <si>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</si>
  <si>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</si>
  <si>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</si>
  <si>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</si>
  <si>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</si>
  <si>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</si>
  <si>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</si>
  <si>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</si>
  <si>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</si>
  <si>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</si>
  <si>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</si>
  <si>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</si>
  <si>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</si>
  <si>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</si>
  <si>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</si>
  <si>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</si>
  <si>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</si>
  <si>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</si>
  <si>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</si>
  <si>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</si>
  <si>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</si>
  <si>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</si>
  <si>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</si>
  <si>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</si>
  <si>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</si>
  <si>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</si>
  <si>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</si>
  <si>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</si>
  <si>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</si>
  <si>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</si>
  <si>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</si>
  <si>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</si>
  <si>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</si>
  <si>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</si>
  <si>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</si>
  <si>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</si>
  <si>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</si>
  <si>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</si>
  <si>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</si>
  <si>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</si>
  <si>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</si>
  <si>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</si>
  <si>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</si>
  <si>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</si>
  <si>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</si>
  <si>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</si>
  <si>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</si>
  <si>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</si>
  <si>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</si>
  <si>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</si>
  <si>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</si>
  <si>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</si>
  <si>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</si>
  <si>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</si>
  <si>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</si>
  <si>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</si>
  <si>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</si>
  <si>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</si>
  <si>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</si>
  <si>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</si>
  <si>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</si>
  <si>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</si>
  <si>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</si>
  <si>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</si>
  <si>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</si>
  <si>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</si>
  <si>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</si>
  <si>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</si>
  <si>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</si>
  <si>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</si>
  <si>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</si>
  <si>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</si>
  <si>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</si>
  <si>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</si>
  <si>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</si>
  <si>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</si>
  <si>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</si>
  <si>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</si>
  <si>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</si>
  <si>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</si>
  <si>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</si>
  <si>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</si>
  <si>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</si>
  <si>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</si>
  <si>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</si>
  <si>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</si>
  <si>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</si>
  <si>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</si>
  <si>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</si>
  <si>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</si>
  <si>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</si>
  <si>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</si>
  <si>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</si>
  <si>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</si>
  <si>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</si>
  <si>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</si>
  <si>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</si>
  <si>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</si>
  <si>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</si>
  <si>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</si>
  <si>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</si>
  <si>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</si>
  <si>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</si>
  <si>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</si>
  <si>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</si>
  <si>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</si>
  <si>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</si>
  <si>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</si>
  <si>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</si>
  <si>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</si>
  <si>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</si>
  <si>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</si>
  <si>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</si>
  <si>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</si>
  <si>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</si>
  <si>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</si>
  <si>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</si>
  <si>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</si>
  <si>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</si>
  <si>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</si>
  <si>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</si>
  <si>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</si>
  <si>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</si>
  <si>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</si>
  <si>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</si>
  <si>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</si>
  <si>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</si>
  <si>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</si>
  <si>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</si>
  <si>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</si>
  <si>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</si>
  <si>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</si>
  <si>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</si>
  <si>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</si>
  <si>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</si>
  <si>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</si>
  <si>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</si>
  <si>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</si>
  <si>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</si>
  <si>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</si>
  <si>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</si>
  <si>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</si>
  <si>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</si>
  <si>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</si>
  <si>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</si>
  <si>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</si>
  <si>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</si>
  <si>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</si>
  <si>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</si>
  <si>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</si>
  <si>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</si>
  <si>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</si>
  <si>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</si>
  <si>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</si>
  <si>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</si>
  <si>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</si>
  <si>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</si>
  <si>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</si>
  <si>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</si>
  <si>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</si>
  <si>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</si>
  <si>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</si>
  <si>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</si>
  <si>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</si>
  <si>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</si>
  <si>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</si>
  <si>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</si>
  <si>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</si>
  <si>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</si>
  <si>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</si>
  <si>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</si>
  <si>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</si>
  <si>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</si>
  <si>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</si>
  <si>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</si>
  <si>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</si>
  <si>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</si>
  <si>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</si>
  <si>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</si>
  <si>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</si>
  <si>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</si>
  <si>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</si>
  <si>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</si>
  <si>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</si>
  <si>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</si>
  <si>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</si>
  <si>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</si>
  <si>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</si>
  <si>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</si>
  <si>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</si>
  <si>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</si>
  <si>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</si>
  <si>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</si>
  <si>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</si>
  <si>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</si>
  <si>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</si>
  <si>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</si>
  <si>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</si>
  <si>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</si>
  <si>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</si>
  <si>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</si>
  <si>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</si>
  <si>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</si>
  <si>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</si>
  <si>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</si>
  <si>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</si>
  <si>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</si>
  <si>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</si>
  <si>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</si>
  <si>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</si>
  <si>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</si>
  <si>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</si>
  <si>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</si>
  <si>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</si>
  <si>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</si>
  <si>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</si>
  <si>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</si>
  <si>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</si>
  <si>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</si>
  <si>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</si>
  <si>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</si>
  <si>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</si>
  <si>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</si>
  <si>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</si>
  <si>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</si>
  <si>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</si>
  <si>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</si>
  <si>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</si>
  <si>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</si>
  <si>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</si>
  <si>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</si>
  <si>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</si>
  <si>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</si>
  <si>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</si>
  <si>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</si>
  <si>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</si>
  <si>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</si>
  <si>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</si>
  <si>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</si>
  <si>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</si>
  <si>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</si>
  <si>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</si>
  <si>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</si>
  <si>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</si>
  <si>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</si>
  <si>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</si>
  <si>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</si>
  <si>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</si>
  <si>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</si>
  <si>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</si>
  <si>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</si>
  <si>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</si>
  <si>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</si>
  <si>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</si>
  <si>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</si>
  <si>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</si>
  <si>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</si>
  <si>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</si>
  <si>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</si>
  <si>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</si>
  <si>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</si>
  <si>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</si>
  <si>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</si>
  <si>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</si>
  <si>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</si>
  <si>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</si>
  <si>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</si>
  <si>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</si>
  <si>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</si>
  <si>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</si>
  <si>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</si>
  <si>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</si>
  <si>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</si>
  <si>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</si>
  <si>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</si>
  <si>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</si>
  <si>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</si>
  <si>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</si>
  <si>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</si>
  <si>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</si>
  <si>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</si>
  <si>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</si>
  <si>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</si>
  <si>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</si>
  <si>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</si>
  <si>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</si>
  <si>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</si>
  <si>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</si>
  <si>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</si>
  <si>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</si>
  <si>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</si>
  <si>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</si>
  <si>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</si>
  <si>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</si>
  <si>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</si>
  <si>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</si>
  <si>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</si>
  <si>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</si>
  <si>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</si>
  <si>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</si>
  <si>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</si>
  <si>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</si>
  <si>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</si>
  <si>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</si>
  <si>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</si>
  <si>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</si>
  <si>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</si>
  <si>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</si>
  <si>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</si>
  <si>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</si>
  <si>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</si>
  <si>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</si>
  <si>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</si>
  <si>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</si>
  <si>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</si>
  <si>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</si>
  <si>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</si>
  <si>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</si>
  <si>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</si>
  <si>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</si>
  <si>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</si>
  <si>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</si>
  <si>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</si>
  <si>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</si>
  <si>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</si>
  <si>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</si>
  <si>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</si>
  <si>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</si>
  <si>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</si>
  <si>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</si>
  <si>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</si>
  <si>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</si>
  <si>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</si>
  <si>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</si>
  <si>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</si>
  <si>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</si>
  <si>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</si>
  <si>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</si>
  <si>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</si>
  <si>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</si>
  <si>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</si>
  <si>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</si>
  <si>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</si>
  <si>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</si>
  <si>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</si>
  <si>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</si>
  <si>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</si>
  <si>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</si>
  <si>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</si>
  <si>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</si>
  <si>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</si>
  <si>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</si>
  <si>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</si>
  <si>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</si>
  <si>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</si>
  <si>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</si>
  <si>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</si>
  <si>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</si>
  <si>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</si>
  <si>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</si>
  <si>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</si>
  <si>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</si>
  <si>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</si>
  <si>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</si>
  <si>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</si>
  <si>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</si>
  <si>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</si>
  <si>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</si>
  <si>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</si>
  <si>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</si>
  <si>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</si>
  <si>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</si>
  <si>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</si>
  <si>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</si>
  <si>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</si>
  <si>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</si>
  <si>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</si>
  <si>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</si>
  <si>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</si>
  <si>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</si>
  <si>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</si>
  <si>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</si>
  <si>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</si>
  <si>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</si>
  <si>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</si>
  <si>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</si>
  <si>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</si>
  <si>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</si>
  <si>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</si>
  <si>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</si>
  <si>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</si>
  <si>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</si>
  <si>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</si>
  <si>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</si>
  <si>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</si>
  <si>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</si>
  <si>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</si>
  <si>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</si>
  <si>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</si>
  <si>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</si>
  <si>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</si>
  <si>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</si>
  <si>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</si>
  <si>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</si>
  <si>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</si>
  <si>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</si>
  <si>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</si>
  <si>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</si>
  <si>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</si>
  <si>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</si>
  <si>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</si>
  <si>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</si>
  <si>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</si>
  <si>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</si>
  <si>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</si>
  <si>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</si>
  <si>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</si>
  <si>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</si>
  <si>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</si>
  <si>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</si>
  <si>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</si>
  <si>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</si>
  <si>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</si>
  <si>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</si>
  <si>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</si>
  <si>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</si>
  <si>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</si>
  <si>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</si>
  <si>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</si>
  <si>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</si>
  <si>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</si>
  <si>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</si>
  <si>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</si>
  <si>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</si>
  <si>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</si>
  <si>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</si>
  <si>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</si>
  <si>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</si>
  <si>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</si>
  <si>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</si>
  <si>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</si>
  <si>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</si>
  <si>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</si>
  <si>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</si>
  <si>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</si>
  <si>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</si>
  <si>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</si>
  <si>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</si>
  <si>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</si>
  <si>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</si>
  <si>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</si>
  <si>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</si>
  <si>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</si>
  <si>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</si>
  <si>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</si>
  <si>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</si>
  <si>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</si>
  <si>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</si>
  <si>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</si>
  <si>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</si>
  <si>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</si>
  <si>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</si>
  <si>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</si>
  <si>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</si>
  <si>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</si>
  <si>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</si>
  <si>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</si>
  <si>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</si>
  <si>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</si>
  <si>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</si>
  <si>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</si>
  <si>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</si>
  <si>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</si>
  <si>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</si>
  <si>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</si>
  <si>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</si>
  <si>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</si>
  <si>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</si>
  <si>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</si>
  <si>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</si>
  <si>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</si>
  <si>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</si>
  <si>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</si>
  <si>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</si>
  <si>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</si>
  <si>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</si>
  <si>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</si>
  <si>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</si>
  <si>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</si>
  <si>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</si>
  <si>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</si>
  <si>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</si>
  <si>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</si>
  <si>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</si>
  <si>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</si>
  <si>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</si>
  <si>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</si>
  <si>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</si>
  <si>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</si>
  <si>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</si>
  <si>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</si>
  <si>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</si>
  <si>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</si>
  <si>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</si>
  <si>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</si>
  <si>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</si>
  <si>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</si>
  <si>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</si>
  <si>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</si>
  <si>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</si>
  <si>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</si>
  <si>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</si>
  <si>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</si>
  <si>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</si>
  <si>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</si>
  <si>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</si>
  <si>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</si>
  <si>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</si>
  <si>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</si>
  <si>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</si>
  <si>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</si>
  <si>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</si>
  <si>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</si>
  <si>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</si>
  <si>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</si>
  <si>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</si>
  <si>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</si>
  <si>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</si>
  <si>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</si>
  <si>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</si>
  <si>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</si>
  <si>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</si>
  <si>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</si>
  <si>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</si>
  <si>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</si>
  <si>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</si>
  <si>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</si>
  <si>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</si>
  <si>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</si>
  <si>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</si>
  <si>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</si>
  <si>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</si>
  <si>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</si>
  <si>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</si>
  <si>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</si>
  <si>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</si>
  <si>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</si>
  <si>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</si>
  <si>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</si>
  <si>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</si>
  <si>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</si>
  <si>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</si>
  <si>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</si>
  <si>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</si>
  <si>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</si>
  <si>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</si>
  <si>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</si>
  <si>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</si>
  <si>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</si>
  <si>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</si>
  <si>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</si>
  <si>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</si>
  <si>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</si>
  <si>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</si>
  <si>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</si>
  <si>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</si>
  <si>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</si>
  <si>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</si>
  <si>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</si>
  <si>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</si>
  <si>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</si>
  <si>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</si>
  <si>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</si>
  <si>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</si>
  <si>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</si>
  <si>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</si>
  <si>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</si>
  <si>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</si>
  <si>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</si>
  <si>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</si>
  <si>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</si>
  <si>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</si>
  <si>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</si>
  <si>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</si>
  <si>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</si>
  <si>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</si>
  <si>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</si>
  <si>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</si>
  <si>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</si>
  <si>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</si>
  <si>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</si>
  <si>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</si>
  <si>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</si>
  <si>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</si>
  <si>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</si>
  <si>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</si>
  <si>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</si>
  <si>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</si>
  <si>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</si>
  <si>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</si>
  <si>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</si>
  <si>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</si>
  <si>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</si>
  <si>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</si>
  <si>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</si>
  <si>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</si>
  <si>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</si>
  <si>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</si>
  <si>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</si>
  <si>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</si>
  <si>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</si>
  <si>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</si>
  <si>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</si>
  <si>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</si>
  <si>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</si>
  <si>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</si>
  <si>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</si>
  <si>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</si>
  <si>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</si>
  <si>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</si>
  <si>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</si>
  <si>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</si>
  <si>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</si>
  <si>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</si>
  <si>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</si>
  <si>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</si>
  <si>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</si>
  <si>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</si>
  <si>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</si>
  <si>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</si>
  <si>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</si>
  <si>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</si>
  <si>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</si>
  <si>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</si>
  <si>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</si>
  <si>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</si>
  <si>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</si>
  <si>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</si>
  <si>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</si>
  <si>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</si>
  <si>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</si>
  <si>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</si>
  <si>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</si>
  <si>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</si>
  <si>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</si>
  <si>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</si>
  <si>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</si>
  <si>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</si>
  <si>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</si>
  <si>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</si>
  <si>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</si>
  <si>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</si>
  <si>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</si>
  <si>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</si>
  <si>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</si>
  <si>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</si>
  <si>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</si>
  <si>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</si>
  <si>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</si>
  <si>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</si>
  <si>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</si>
  <si>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</si>
  <si>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</si>
  <si>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</si>
  <si>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</si>
  <si>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</si>
  <si>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</si>
  <si>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</si>
  <si>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</si>
  <si>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</si>
  <si>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</si>
  <si>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</si>
  <si>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</si>
  <si>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</si>
  <si>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</si>
  <si>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</si>
  <si>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</si>
  <si>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</si>
  <si>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</si>
  <si>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</si>
  <si>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</si>
  <si>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</si>
  <si>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</si>
  <si>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</si>
  <si>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</si>
  <si>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</si>
  <si>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</si>
  <si>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</si>
  <si>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</si>
  <si>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</si>
  <si>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</si>
  <si>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</si>
  <si>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</si>
  <si>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</si>
  <si>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</si>
  <si>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</si>
  <si>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</si>
  <si>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</si>
  <si>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</si>
  <si>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</si>
  <si>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</si>
  <si>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</si>
  <si>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</si>
  <si>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</si>
  <si>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</si>
  <si>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</si>
  <si>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</si>
  <si>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</si>
  <si>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</si>
  <si>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</si>
  <si>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</si>
  <si>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</si>
  <si>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</si>
  <si>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</si>
  <si>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</si>
  <si>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</si>
  <si>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</si>
  <si>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</si>
  <si>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</si>
  <si>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</si>
  <si>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</si>
  <si>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</si>
  <si>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</si>
  <si>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</si>
  <si>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</si>
  <si>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</si>
  <si>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</si>
  <si>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</si>
  <si>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</si>
  <si>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</si>
  <si>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</si>
  <si>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</si>
  <si>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</si>
  <si>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</si>
  <si>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</si>
  <si>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</si>
  <si>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</si>
  <si>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</si>
  <si>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</si>
  <si>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</si>
  <si>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</si>
  <si>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</si>
  <si>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</si>
  <si>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</si>
  <si>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</si>
  <si>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</si>
  <si>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</si>
  <si>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</si>
  <si>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</si>
  <si>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</si>
  <si>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</si>
  <si>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</si>
  <si>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</si>
  <si>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</si>
  <si>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</si>
  <si>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</si>
  <si>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</si>
  <si>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</si>
  <si>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</si>
  <si>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</si>
  <si>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</si>
  <si>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</si>
  <si>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</si>
  <si>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</si>
  <si>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</si>
  <si>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</si>
  <si>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</si>
  <si>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</si>
  <si>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</si>
  <si>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</si>
  <si>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</si>
  <si>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</si>
  <si>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</si>
  <si>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</si>
  <si>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</si>
  <si>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</si>
  <si>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</si>
  <si>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</si>
  <si>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</si>
  <si>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</si>
  <si>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</si>
  <si>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</si>
  <si>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</si>
  <si>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</si>
  <si>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</si>
  <si>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</si>
  <si>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</si>
  <si>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</si>
  <si>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</si>
  <si>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</si>
  <si>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</si>
  <si>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</si>
  <si>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</si>
  <si>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</si>
  <si>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</si>
  <si>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</si>
  <si>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</si>
  <si>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</si>
  <si>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</si>
  <si>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</si>
  <si>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</si>
  <si>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</si>
  <si>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</si>
  <si>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</si>
  <si>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</si>
  <si>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</si>
  <si>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</si>
  <si>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</si>
  <si>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</si>
  <si>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</si>
  <si>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</si>
  <si>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</si>
  <si>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</si>
  <si>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</si>
  <si>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</si>
  <si>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</si>
  <si>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</si>
  <si>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</si>
  <si>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</si>
  <si>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</si>
  <si>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</si>
  <si>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</si>
  <si>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</si>
  <si>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</si>
  <si>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</si>
  <si>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</si>
  <si>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</si>
  <si>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</si>
  <si>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</si>
  <si>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</si>
  <si>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</si>
  <si>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</si>
  <si>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</si>
  <si>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</si>
  <si>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</si>
  <si>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</si>
  <si>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</si>
  <si>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</si>
  <si>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</si>
  <si>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</si>
  <si>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</si>
  <si>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</si>
  <si>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</si>
  <si>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</si>
  <si>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</si>
  <si>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</si>
  <si>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</si>
  <si>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</si>
  <si>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</si>
  <si>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</si>
  <si>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</si>
  <si>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</si>
  <si>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</si>
  <si>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</si>
  <si>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</si>
  <si>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</si>
  <si>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</si>
  <si>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</si>
  <si>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</si>
  <si>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</si>
  <si>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</si>
  <si>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</si>
  <si>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</si>
  <si>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</si>
  <si>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</si>
  <si>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</si>
  <si>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</si>
  <si>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</si>
  <si>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</si>
  <si>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</si>
  <si>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</si>
  <si>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</si>
  <si>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</si>
  <si>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</si>
  <si>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</si>
  <si>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</si>
  <si>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</si>
  <si>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</si>
  <si>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</si>
  <si>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</si>
  <si>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</si>
  <si>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</si>
  <si>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</si>
  <si>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</si>
  <si>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</si>
  <si>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</si>
  <si>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</si>
  <si>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</si>
  <si>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</si>
  <si>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</si>
  <si>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</si>
  <si>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</si>
  <si>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</si>
  <si>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</si>
  <si>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</si>
  <si>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</si>
  <si>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</si>
  <si>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</si>
  <si>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</si>
  <si>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</si>
  <si>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</si>
  <si>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</si>
  <si>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</si>
  <si>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</si>
  <si>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</si>
  <si>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</si>
  <si>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</si>
  <si>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</si>
  <si>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</si>
  <si>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</si>
  <si>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</si>
  <si>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</si>
  <si>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</si>
  <si>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</si>
  <si>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</si>
  <si>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</si>
  <si>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</si>
  <si>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</si>
  <si>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</si>
  <si>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</si>
  <si>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</si>
  <si>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</si>
  <si>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</si>
  <si>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</si>
  <si>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</si>
  <si>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</si>
  <si>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</si>
  <si>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</si>
  <si>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</si>
  <si>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</si>
  <si>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</si>
  <si>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</si>
  <si>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</si>
  <si>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</si>
  <si>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</si>
  <si>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</si>
  <si>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</si>
  <si>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</si>
  <si>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</si>
  <si>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</si>
  <si>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</si>
  <si>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</si>
  <si>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</si>
  <si>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</si>
  <si>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</si>
  <si>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</si>
  <si>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</si>
  <si>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</si>
  <si>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</si>
  <si>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</si>
  <si>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</si>
  <si>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</si>
  <si>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</si>
  <si>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</si>
  <si>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</si>
  <si>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</si>
  <si>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</si>
  <si>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</si>
  <si>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</si>
  <si>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</si>
  <si>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</si>
  <si>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</si>
  <si>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</si>
  <si>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</si>
  <si>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</si>
  <si>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</si>
  <si>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</si>
  <si>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</si>
  <si>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</si>
  <si>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</si>
  <si>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</si>
  <si>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</si>
  <si>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</si>
  <si>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</si>
  <si>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</si>
  <si>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</si>
  <si>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</si>
  <si>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</si>
  <si>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</si>
  <si>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</si>
  <si>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</si>
  <si>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</si>
  <si>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</si>
  <si>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</si>
  <si>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</si>
  <si>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</si>
  <si>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</si>
  <si>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</si>
  <si>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</si>
  <si>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</si>
  <si>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</si>
  <si>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</si>
  <si>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</si>
  <si>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</si>
  <si>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</si>
  <si>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</si>
  <si>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</si>
  <si>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</si>
  <si>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</si>
  <si>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</si>
  <si>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</si>
  <si>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</si>
  <si>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</si>
  <si>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</si>
  <si>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</si>
  <si>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</si>
  <si>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</si>
  <si>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</si>
  <si>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</si>
  <si>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</si>
  <si>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</si>
  <si>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</si>
  <si>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</si>
  <si>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</si>
  <si>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</si>
  <si>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</si>
  <si>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</si>
  <si>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</si>
  <si>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</si>
  <si>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</si>
  <si>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</si>
  <si>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</si>
  <si>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</si>
  <si>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</si>
  <si>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</si>
  <si>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</si>
  <si>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</si>
  <si>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</si>
  <si>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</si>
  <si>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</si>
  <si>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</si>
  <si>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</si>
  <si>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</si>
  <si>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</si>
  <si>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</si>
  <si>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</si>
  <si>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</si>
  <si>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</si>
  <si>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</si>
  <si>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</si>
  <si>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</si>
  <si>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</si>
  <si>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</si>
  <si>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</si>
  <si>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</si>
  <si>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</si>
  <si>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</si>
  <si>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</si>
  <si>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</si>
  <si>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</si>
  <si>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</si>
  <si>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</si>
  <si>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</si>
  <si>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</si>
  <si>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</si>
  <si>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</si>
  <si>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</si>
  <si>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</si>
  <si>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</si>
  <si>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</si>
  <si>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</si>
  <si>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</si>
  <si>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</si>
  <si>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</si>
  <si>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</si>
  <si>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</si>
  <si>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</si>
  <si>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</si>
  <si>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</si>
  <si>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</si>
  <si>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</si>
  <si>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</si>
  <si>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</si>
  <si>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</si>
  <si>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</si>
  <si>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</si>
  <si>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</si>
  <si>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</si>
  <si>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</si>
  <si>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</si>
  <si>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</si>
  <si>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</si>
  <si>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</si>
  <si>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</si>
  <si>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</si>
  <si>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</si>
  <si>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</si>
  <si>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</si>
  <si>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</si>
  <si>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</si>
  <si>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</si>
  <si>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</si>
  <si>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</si>
  <si>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</si>
  <si>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</si>
  <si>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</si>
  <si>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</si>
  <si>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</si>
  <si>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</si>
  <si>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</si>
  <si>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</si>
  <si>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</si>
  <si>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</si>
  <si>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</si>
  <si>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</si>
  <si>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</si>
  <si>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</si>
  <si>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</si>
  <si>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</si>
  <si>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</si>
  <si>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</si>
  <si>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</si>
  <si>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</si>
  <si>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</si>
  <si>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</si>
  <si>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</si>
  <si>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</si>
  <si>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</si>
  <si>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</si>
  <si>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</si>
  <si>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</si>
  <si>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</si>
  <si>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</si>
  <si>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</si>
  <si>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</si>
  <si>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</si>
  <si>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</si>
  <si>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</si>
  <si>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</si>
  <si>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</si>
  <si>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</si>
  <si>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</si>
  <si>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</si>
  <si>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</si>
  <si>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</si>
  <si>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</si>
  <si>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</si>
  <si>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</si>
  <si>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</si>
  <si>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</si>
  <si>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</si>
  <si>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</si>
  <si>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</si>
  <si>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</si>
  <si>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</si>
  <si>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</si>
  <si>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</si>
  <si>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</si>
  <si>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</si>
  <si>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</si>
  <si>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</si>
  <si>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</si>
  <si>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</si>
  <si>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</si>
  <si>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</si>
  <si>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</si>
  <si>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</si>
  <si>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</si>
  <si>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</si>
  <si>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</si>
  <si>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</si>
  <si>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</si>
  <si>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</si>
  <si>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</si>
  <si>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</si>
  <si>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</si>
  <si>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</si>
  <si>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</si>
  <si>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</si>
  <si>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</si>
  <si>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</si>
  <si>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</si>
  <si>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</si>
  <si>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</si>
  <si>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</si>
  <si>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</si>
  <si>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</si>
  <si>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</si>
  <si>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</si>
  <si>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</si>
  <si>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</si>
  <si>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</si>
  <si>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</si>
  <si>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</si>
  <si>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</si>
  <si>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</si>
  <si>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</si>
  <si>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</si>
  <si>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</si>
  <si>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</si>
  <si>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</si>
  <si>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</si>
  <si>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</si>
  <si>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</si>
  <si>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</si>
  <si>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</si>
  <si>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</si>
  <si>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</si>
  <si>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</si>
  <si>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</si>
  <si>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</si>
  <si>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</si>
  <si>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</si>
  <si>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</si>
  <si>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</si>
  <si>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</si>
  <si>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</si>
  <si>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</si>
  <si>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</si>
  <si>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</si>
  <si>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</si>
  <si>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</si>
  <si>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</si>
  <si>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</si>
  <si>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</si>
  <si>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</si>
  <si>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</si>
  <si>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</si>
  <si>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</si>
  <si>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</si>
  <si>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</si>
  <si>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</si>
  <si>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</si>
  <si>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</si>
  <si>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</si>
  <si>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</si>
  <si>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</si>
  <si>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</si>
  <si>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</si>
  <si>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</si>
  <si>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</si>
  <si>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</si>
  <si>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</si>
  <si>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</si>
  <si>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</si>
  <si>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</si>
  <si>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</si>
  <si>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</si>
  <si>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</si>
  <si>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</si>
  <si>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</si>
  <si>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</si>
  <si>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</si>
  <si>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</si>
  <si>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</si>
  <si>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</si>
  <si>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</si>
  <si>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</si>
  <si>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</si>
  <si>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</si>
  <si>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</si>
  <si>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</si>
  <si>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</si>
  <si>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</si>
  <si>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</si>
  <si>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</si>
  <si>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</si>
  <si>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</si>
  <si>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</si>
  <si>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</si>
  <si>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</si>
  <si>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</si>
  <si>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</si>
  <si>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</si>
  <si>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</si>
  <si>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</si>
  <si>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</si>
  <si>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</si>
  <si>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</si>
  <si>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</si>
  <si>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</si>
  <si>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</si>
  <si>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</si>
  <si>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</si>
  <si>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</si>
  <si>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</si>
  <si>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</si>
  <si>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</si>
  <si>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</si>
  <si>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</si>
  <si>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</si>
  <si>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</si>
  <si>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</si>
  <si>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</si>
  <si>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</si>
  <si>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</si>
  <si>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</si>
  <si>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</si>
  <si>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</si>
  <si>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</si>
  <si>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</si>
  <si>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</si>
  <si>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</si>
  <si>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</si>
  <si>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</si>
  <si>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</si>
  <si>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</si>
  <si>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</si>
  <si>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</si>
  <si>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</si>
  <si>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</si>
  <si>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</si>
  <si>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</si>
  <si>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</si>
  <si>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</si>
  <si>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</si>
  <si>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</si>
  <si>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</si>
  <si>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</si>
  <si>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</si>
  <si>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</si>
  <si>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</si>
  <si>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</si>
  <si>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</si>
  <si>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</si>
  <si>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</si>
  <si>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</si>
  <si>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</si>
  <si>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</si>
  <si>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</si>
  <si>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</si>
  <si>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</si>
  <si>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</si>
  <si>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</si>
  <si>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</si>
  <si>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</si>
  <si>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</si>
  <si>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</si>
  <si>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</si>
  <si>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</si>
  <si>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</si>
  <si>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</si>
  <si>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</si>
  <si>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</si>
  <si>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</si>
  <si>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</si>
  <si>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</si>
  <si>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</si>
  <si>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</si>
  <si>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</si>
  <si>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</si>
  <si>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</si>
  <si>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</si>
  <si>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</si>
  <si>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</si>
  <si>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</si>
  <si>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</si>
  <si>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</si>
  <si>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</si>
  <si>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</si>
  <si>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</si>
  <si>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</si>
  <si>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</si>
  <si>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</si>
  <si>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</si>
  <si>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</si>
  <si>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</si>
  <si>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</si>
  <si>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</si>
  <si>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</si>
  <si>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</si>
  <si>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</si>
  <si>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</si>
  <si>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</si>
  <si>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</si>
  <si>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</si>
  <si>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</si>
  <si>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</si>
  <si>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</si>
  <si>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</si>
  <si>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</si>
  <si>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</si>
  <si>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</si>
  <si>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</si>
  <si>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</si>
  <si>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</si>
  <si>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</si>
  <si>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</si>
  <si>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</si>
  <si>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</si>
  <si>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</si>
  <si>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</si>
  <si>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</si>
  <si>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</si>
  <si>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</si>
  <si>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</si>
  <si>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</si>
  <si>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</si>
  <si>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</si>
  <si>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</si>
  <si>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</si>
  <si>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</si>
  <si>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</si>
  <si>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</si>
  <si>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</si>
  <si>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</si>
  <si>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</si>
  <si>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</si>
  <si>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</si>
  <si>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</si>
  <si>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</si>
  <si>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</si>
  <si>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</si>
  <si>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</si>
  <si>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</si>
  <si>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</si>
  <si>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</si>
  <si>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</si>
  <si>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</si>
  <si>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</si>
  <si>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</si>
  <si>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</si>
  <si>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</si>
  <si>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</si>
  <si>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</si>
  <si>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</si>
  <si>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</si>
  <si>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</si>
  <si>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</si>
  <si>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</si>
  <si>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</si>
  <si>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</si>
  <si>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</si>
  <si>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</si>
  <si>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</si>
  <si>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</si>
  <si>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</si>
  <si>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</si>
  <si>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</si>
  <si>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</si>
  <si>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</si>
  <si>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</si>
  <si>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</si>
  <si>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</si>
  <si>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</si>
  <si>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</si>
  <si>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</si>
  <si>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</si>
  <si>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</si>
  <si>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</si>
  <si>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</si>
  <si>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</si>
  <si>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</si>
  <si>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</si>
  <si>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</si>
  <si>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</si>
  <si>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</si>
  <si>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</si>
  <si>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</si>
  <si>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</si>
  <si>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</si>
  <si>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</si>
  <si>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</si>
  <si>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</si>
  <si>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</si>
  <si>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</si>
  <si>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</si>
  <si>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</si>
  <si>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</si>
  <si>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</si>
  <si>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</si>
  <si>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</si>
  <si>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</si>
  <si>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</si>
  <si>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</si>
  <si>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</si>
  <si>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</si>
  <si>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</si>
  <si>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</si>
  <si>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</si>
  <si>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</si>
  <si>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</si>
  <si>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</si>
  <si>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</si>
  <si>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</si>
  <si>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</si>
  <si>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</si>
  <si>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</si>
  <si>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</si>
  <si>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</si>
  <si>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</si>
  <si>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</si>
  <si>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</si>
  <si>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</si>
  <si>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</si>
  <si>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</si>
  <si>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</si>
  <si>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</si>
  <si>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</si>
  <si>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</si>
  <si>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</si>
  <si>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</si>
  <si>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</si>
  <si>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</si>
  <si>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</si>
  <si>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</si>
  <si>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</si>
  <si>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</si>
  <si>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</si>
  <si>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</si>
  <si>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</si>
  <si>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</si>
  <si>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</si>
  <si>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</si>
  <si>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</si>
  <si>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</si>
  <si>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</si>
  <si>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</si>
  <si>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</si>
  <si>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</si>
  <si>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</si>
  <si>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</si>
  <si>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</si>
  <si>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</si>
  <si>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</si>
  <si>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</si>
  <si>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</si>
  <si>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</si>
  <si>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</si>
  <si>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</si>
  <si>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</si>
  <si>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</si>
  <si>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</si>
  <si>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</si>
  <si>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</si>
  <si>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</si>
  <si>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</si>
  <si>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</si>
  <si>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</si>
  <si>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</si>
  <si>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</si>
  <si>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</si>
  <si>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</si>
  <si>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</si>
  <si>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</si>
  <si>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</si>
  <si>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</si>
  <si>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</si>
  <si>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</si>
  <si>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</si>
  <si>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</si>
  <si>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</si>
  <si>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</si>
  <si>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</si>
  <si>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</si>
  <si>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</si>
  <si>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</si>
  <si>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</si>
  <si>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</si>
  <si>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</si>
  <si>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</si>
  <si>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</si>
  <si>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</si>
  <si>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</si>
  <si>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</si>
  <si>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</si>
  <si>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</si>
  <si>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</si>
  <si>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</si>
  <si>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</si>
  <si>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</si>
  <si>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</si>
  <si>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</si>
  <si>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</si>
  <si>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</si>
  <si>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</si>
  <si>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</si>
  <si>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</si>
  <si>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</si>
  <si>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</si>
  <si>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</si>
  <si>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</si>
  <si>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</si>
  <si>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</si>
  <si>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</si>
  <si>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</si>
  <si>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</si>
  <si>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</si>
  <si>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</si>
  <si>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</si>
  <si>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</si>
  <si>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</si>
  <si>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</si>
  <si>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</si>
  <si>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</si>
  <si>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</si>
  <si>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</si>
  <si>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</si>
  <si>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</si>
  <si>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</si>
  <si>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</si>
  <si>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</si>
  <si>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</si>
  <si>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</si>
  <si>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</si>
  <si>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</si>
  <si>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</si>
  <si>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</si>
  <si>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</si>
  <si>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</si>
  <si>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</si>
  <si>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</si>
  <si>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</si>
  <si>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</si>
  <si>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</si>
  <si>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</si>
  <si>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</si>
  <si>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</si>
  <si>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</si>
  <si>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</si>
  <si>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</si>
  <si>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</si>
  <si>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</si>
  <si>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</si>
  <si>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</si>
  <si>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</si>
  <si>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</si>
  <si>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</si>
  <si>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</si>
  <si>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</si>
  <si>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</si>
  <si>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</si>
  <si>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</si>
  <si>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</si>
  <si>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</si>
  <si>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</si>
  <si>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</si>
  <si>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</si>
  <si>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</si>
  <si>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</si>
  <si>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</si>
  <si>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</si>
  <si>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</si>
  <si>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</si>
  <si>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</si>
  <si>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</si>
  <si>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</si>
  <si>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</si>
  <si>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</si>
  <si>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</si>
  <si>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</si>
  <si>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</si>
  <si>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</si>
  <si>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</si>
  <si>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</si>
  <si>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</si>
  <si>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</si>
  <si>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</si>
  <si>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</si>
  <si>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</si>
  <si>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</si>
  <si>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</si>
  <si>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</si>
  <si>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</si>
  <si>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</si>
  <si>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</si>
  <si>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</si>
  <si>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</si>
  <si>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</si>
  <si>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</si>
  <si>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</si>
  <si>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</si>
  <si>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</si>
  <si>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</si>
  <si>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</si>
  <si>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</si>
  <si>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</si>
  <si>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</si>
  <si>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</si>
  <si>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</si>
  <si>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</si>
  <si>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</si>
  <si>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</si>
  <si>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</si>
  <si>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</si>
  <si>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</si>
  <si>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</si>
  <si>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</si>
  <si>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</si>
  <si>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</si>
  <si>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</si>
  <si>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</si>
  <si>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</si>
  <si>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</si>
  <si>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</si>
  <si>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</si>
  <si>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</si>
  <si>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</si>
  <si>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</si>
  <si>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</si>
  <si>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</si>
  <si>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</si>
  <si>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</si>
  <si>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</si>
  <si>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</si>
  <si>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</si>
  <si>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</si>
  <si>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</si>
  <si>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</si>
  <si>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</si>
  <si>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</si>
  <si>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</si>
  <si>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</si>
  <si>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</si>
  <si>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</si>
  <si>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</si>
  <si>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</si>
  <si>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</si>
  <si>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</si>
  <si>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</si>
  <si>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</si>
  <si>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</si>
  <si>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</si>
  <si>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</si>
  <si>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</si>
  <si>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</si>
  <si>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</si>
  <si>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</si>
  <si>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</si>
  <si>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</si>
  <si>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</si>
  <si>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</si>
  <si>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</si>
  <si>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</si>
  <si>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</si>
  <si>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</si>
  <si>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</si>
  <si>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</si>
  <si>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</si>
  <si>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</si>
  <si>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</si>
  <si>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</si>
  <si>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</si>
  <si>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</si>
  <si>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</si>
  <si>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</si>
  <si>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</si>
  <si>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</si>
  <si>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</si>
  <si>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</si>
  <si>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</si>
  <si>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</si>
  <si>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</si>
  <si>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</si>
  <si>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</si>
  <si>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</si>
  <si>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</si>
  <si>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</si>
  <si>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</si>
  <si>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</si>
  <si>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</si>
  <si>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</si>
  <si>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</si>
  <si>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</si>
  <si>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</si>
  <si>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</si>
  <si>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</si>
  <si>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</si>
  <si>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</si>
  <si>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</si>
  <si>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</si>
  <si>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</si>
  <si>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</si>
  <si>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</si>
  <si>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</si>
  <si>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</si>
  <si>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</si>
  <si>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</si>
  <si>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</si>
  <si>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</si>
  <si>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</si>
  <si>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</si>
  <si>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</si>
  <si>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</si>
  <si>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</si>
  <si>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</si>
  <si>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</si>
  <si>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</si>
  <si>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</si>
  <si>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</si>
  <si>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</si>
  <si>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</si>
  <si>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</si>
  <si>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</si>
  <si>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</si>
  <si>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</si>
  <si>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</si>
  <si>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</si>
  <si>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</si>
  <si>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</si>
  <si>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</si>
  <si>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</si>
  <si>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</si>
  <si>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</si>
  <si>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</si>
  <si>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</si>
  <si>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</si>
  <si>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</si>
  <si>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</si>
  <si>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</si>
  <si>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</si>
  <si>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</si>
  <si>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</si>
  <si>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</si>
  <si>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</si>
  <si>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</si>
  <si>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</si>
  <si>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</si>
  <si>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</si>
  <si>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</si>
  <si>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</si>
  <si>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</si>
  <si>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</si>
  <si>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</si>
  <si>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</si>
  <si>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</si>
  <si>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</si>
  <si>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</si>
  <si>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</si>
  <si>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</si>
  <si>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</si>
  <si>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</si>
  <si>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</si>
  <si>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</si>
  <si>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</si>
  <si>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</si>
  <si>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</si>
  <si>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</si>
  <si>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</si>
  <si>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</si>
  <si>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</si>
  <si>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</si>
  <si>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</si>
  <si>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</si>
  <si>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</si>
  <si>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</si>
  <si>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</si>
  <si>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</si>
  <si>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</si>
  <si>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</si>
  <si>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</si>
  <si>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</si>
  <si>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</si>
  <si>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</si>
  <si>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</si>
  <si>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</si>
  <si>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</si>
  <si>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</si>
  <si>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</si>
  <si>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</si>
  <si>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</si>
  <si>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</si>
  <si>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</si>
  <si>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</si>
  <si>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</si>
  <si>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</si>
  <si>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</si>
  <si>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</si>
  <si>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</si>
  <si>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</si>
  <si>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</si>
  <si>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</si>
  <si>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</si>
  <si>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</si>
  <si>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</si>
  <si>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</si>
  <si>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</si>
  <si>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</si>
  <si>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</si>
  <si>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</si>
  <si>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</si>
  <si>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</si>
  <si>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</si>
  <si>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</si>
  <si>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</si>
  <si>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</si>
  <si>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</si>
  <si>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</si>
  <si>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</si>
  <si>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</si>
  <si>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</si>
  <si>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</si>
  <si>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</si>
  <si>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</si>
  <si>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</si>
  <si>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</si>
  <si>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</si>
  <si>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</si>
  <si>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</si>
  <si>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</si>
  <si>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</si>
  <si>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</si>
  <si>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</si>
  <si>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</si>
  <si>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</si>
  <si>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</si>
  <si>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</si>
  <si>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</si>
  <si>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</si>
  <si>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</si>
  <si>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</si>
  <si>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</si>
  <si>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</si>
  <si>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</si>
  <si>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</si>
  <si>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</si>
  <si>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</si>
  <si>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</si>
  <si>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</si>
  <si>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</si>
  <si>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</si>
  <si>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</si>
  <si>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</si>
  <si>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</si>
  <si>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</si>
  <si>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</si>
  <si>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</si>
  <si>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</si>
  <si>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</si>
  <si>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</si>
  <si>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</si>
  <si>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</si>
  <si>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</si>
  <si>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</si>
  <si>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</si>
  <si>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</si>
  <si>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</si>
  <si>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</si>
  <si>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</si>
  <si>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</si>
  <si>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</si>
  <si>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</si>
  <si>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</si>
  <si>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</si>
  <si>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</si>
  <si>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</si>
  <si>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</si>
  <si>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</si>
  <si>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</si>
  <si>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</si>
  <si>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</si>
  <si>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</si>
  <si>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</si>
  <si>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</si>
  <si>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</si>
  <si>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</si>
  <si>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</si>
  <si>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</si>
  <si>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</si>
  <si>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</si>
  <si>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</si>
  <si>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</si>
  <si>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</si>
  <si>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</si>
  <si>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</si>
  <si>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</si>
  <si>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</si>
  <si>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</si>
  <si>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</si>
  <si>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</si>
  <si>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</si>
  <si>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</si>
  <si>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</si>
  <si>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</si>
  <si>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</si>
  <si>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</si>
  <si>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</si>
  <si>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</si>
  <si>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</si>
  <si>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</si>
  <si>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</si>
  <si>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</si>
  <si>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</si>
  <si>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</si>
  <si>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</si>
  <si>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</si>
  <si>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</si>
  <si>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</si>
  <si>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</si>
  <si>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</si>
  <si>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</si>
  <si>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</si>
  <si>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</si>
  <si>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</si>
  <si>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</si>
  <si>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</si>
  <si>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</si>
  <si>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</si>
  <si>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</si>
  <si>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</si>
  <si>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</si>
  <si>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</si>
  <si>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</si>
  <si>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</si>
  <si>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</si>
  <si>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</si>
  <si>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</si>
  <si>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</si>
  <si>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</si>
  <si>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</si>
  <si>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</si>
  <si>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</si>
  <si>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</si>
  <si>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</si>
  <si>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</si>
  <si>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</si>
  <si>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</si>
  <si>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</si>
  <si>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</si>
  <si>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</si>
  <si>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</si>
  <si>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</si>
  <si>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</si>
  <si>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</si>
  <si>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</si>
  <si>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</si>
  <si>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</si>
  <si>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</si>
  <si>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</si>
  <si>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</si>
  <si>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</si>
  <si>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</si>
  <si>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</si>
  <si>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</si>
  <si>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</si>
  <si>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</si>
  <si>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</si>
  <si>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</si>
  <si>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</si>
  <si>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</si>
  <si>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</si>
  <si>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</si>
  <si>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</si>
  <si>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</si>
  <si>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</si>
  <si>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</si>
  <si>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</si>
  <si>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</si>
  <si>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</si>
  <si>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</si>
  <si>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</si>
  <si>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</si>
  <si>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</si>
  <si>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</si>
  <si>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</si>
  <si>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</si>
  <si>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</si>
  <si>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</si>
  <si>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</si>
  <si>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</si>
  <si>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</si>
  <si>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</si>
  <si>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</si>
  <si>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</si>
  <si>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</si>
  <si>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</si>
  <si>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</si>
  <si>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</si>
  <si>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</si>
  <si>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</si>
  <si>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</si>
  <si>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</si>
  <si>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</si>
  <si>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</si>
  <si>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</si>
  <si>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</si>
  <si>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</si>
  <si>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</si>
  <si>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</si>
  <si>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</si>
  <si>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</si>
  <si>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</si>
  <si>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</si>
  <si>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</si>
  <si>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</si>
  <si>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</si>
  <si>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</si>
  <si>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</si>
  <si>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</si>
  <si>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</si>
  <si>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</si>
  <si>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</si>
  <si>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</si>
  <si>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</si>
  <si>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</si>
  <si>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</si>
  <si>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</si>
  <si>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</si>
  <si>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</si>
  <si>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</si>
  <si>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</si>
  <si>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</si>
  <si>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</si>
  <si>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</si>
  <si>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</si>
  <si>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</si>
  <si>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</si>
  <si>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</si>
  <si>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</si>
  <si>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</si>
  <si>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</si>
  <si>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</si>
  <si>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</si>
  <si>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</si>
  <si>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</si>
  <si>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</si>
  <si>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</si>
  <si>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</si>
  <si>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</si>
  <si>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</si>
  <si>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</si>
  <si>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</si>
  <si>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</si>
  <si>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</si>
  <si>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</si>
  <si>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</si>
  <si>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</si>
  <si>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</si>
  <si>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</si>
  <si>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</si>
  <si>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</si>
  <si>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</si>
  <si>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</si>
  <si>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</si>
  <si>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</si>
  <si>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</si>
  <si>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</si>
  <si>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</si>
  <si>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</si>
  <si>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</si>
  <si>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</si>
  <si>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</si>
  <si>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</si>
  <si>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</si>
  <si>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</si>
  <si>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</si>
  <si>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</si>
  <si>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</si>
  <si>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</si>
  <si>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</si>
  <si>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</si>
  <si>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</si>
  <si>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</si>
  <si>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</si>
  <si>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</si>
  <si>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</si>
  <si>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</si>
  <si>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</si>
  <si>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</si>
  <si>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</si>
  <si>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</si>
  <si>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</si>
  <si>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</si>
  <si>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</si>
  <si>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</si>
  <si>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</si>
  <si>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</si>
  <si>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</si>
  <si>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</si>
  <si>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</si>
  <si>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</si>
  <si>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</si>
  <si>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</si>
  <si>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</si>
  <si>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</si>
  <si>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</si>
  <si>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</si>
  <si>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</si>
  <si>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</si>
  <si>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</si>
  <si>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</si>
  <si>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</si>
  <si>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</si>
  <si>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</si>
  <si>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</si>
  <si>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</si>
  <si>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</si>
  <si>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</si>
  <si>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</si>
  <si>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</si>
  <si>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</si>
  <si>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</si>
  <si>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</si>
  <si>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</si>
  <si>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</si>
  <si>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</si>
  <si>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</si>
  <si>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</si>
  <si>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</si>
  <si>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</si>
  <si>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</si>
  <si>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</si>
  <si>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</si>
  <si>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</si>
  <si>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</si>
  <si>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</si>
  <si>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</si>
  <si>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</si>
  <si>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</si>
  <si>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</si>
  <si>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</si>
  <si>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</si>
  <si>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</si>
  <si>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</si>
  <si>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</si>
  <si>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</si>
  <si>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</si>
  <si>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</si>
  <si>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</si>
  <si>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</si>
  <si>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</si>
  <si>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</si>
  <si>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</si>
  <si>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</si>
  <si>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</si>
  <si>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</si>
  <si>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</si>
  <si>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</si>
  <si>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</si>
  <si>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</si>
  <si>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</si>
  <si>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</si>
  <si>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</si>
  <si>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</si>
  <si>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</si>
  <si>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</si>
  <si>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</si>
  <si>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</si>
  <si>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</si>
  <si>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</si>
  <si>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</si>
  <si>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</si>
  <si>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</si>
  <si>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</si>
  <si>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</si>
  <si>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</si>
  <si>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</si>
  <si>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</si>
  <si>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</si>
  <si>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</si>
  <si>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</si>
  <si>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</si>
  <si>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</si>
  <si>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</si>
  <si>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</si>
  <si>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</si>
  <si>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</si>
  <si>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</si>
  <si>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</si>
  <si>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</si>
  <si>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</si>
  <si>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</si>
  <si>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</si>
  <si>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</si>
  <si>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</si>
  <si>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</si>
  <si>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</si>
  <si>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</si>
  <si>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</si>
  <si>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</si>
  <si>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</si>
  <si>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</si>
  <si>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</si>
  <si>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</si>
  <si>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</si>
  <si>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</si>
  <si>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</si>
  <si>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</si>
  <si>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</si>
  <si>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</si>
  <si>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</si>
  <si>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</si>
  <si>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</si>
  <si>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</si>
  <si>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</si>
  <si>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</si>
  <si>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</si>
  <si>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</si>
  <si>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</si>
  <si>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</si>
  <si>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</si>
  <si>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</si>
  <si>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</si>
  <si>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</si>
  <si>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</si>
  <si>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</si>
  <si>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</si>
  <si>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</si>
  <si>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</si>
  <si>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</si>
  <si>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</si>
  <si>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</si>
  <si>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</si>
  <si>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</si>
  <si>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</si>
  <si>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</si>
  <si>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</si>
  <si>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</si>
  <si>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</si>
  <si>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</si>
  <si>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</si>
  <si>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</si>
  <si>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</si>
  <si>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</si>
  <si>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</si>
  <si>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</si>
  <si>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</si>
  <si>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</si>
  <si>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</si>
  <si>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</si>
  <si>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</si>
  <si>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</si>
  <si>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</si>
  <si>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</si>
  <si>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</si>
  <si>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</si>
  <si>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</si>
  <si>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</si>
  <si>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</si>
  <si>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</si>
  <si>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</si>
  <si>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</si>
  <si>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</si>
  <si>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</si>
  <si>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</si>
  <si>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</si>
  <si>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</si>
  <si>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</si>
  <si>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</si>
  <si>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</si>
  <si>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</si>
  <si>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</si>
  <si>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</si>
  <si>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</si>
  <si>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</si>
  <si>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</si>
  <si>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</si>
  <si>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</si>
  <si>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</si>
  <si>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</si>
  <si>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</si>
  <si>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</si>
  <si>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</si>
  <si>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</si>
  <si>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</si>
  <si>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</si>
  <si>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</si>
  <si>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</si>
  <si>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</si>
  <si>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</si>
  <si>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</si>
  <si>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</si>
  <si>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</si>
  <si>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</si>
  <si>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</si>
  <si>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</si>
  <si>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</si>
  <si>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</si>
  <si>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</si>
  <si>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</si>
  <si>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</si>
  <si>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</si>
  <si>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</si>
  <si>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</si>
  <si>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</si>
  <si>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</si>
  <si>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</si>
  <si>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</si>
  <si>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</si>
  <si>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</si>
  <si>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</si>
  <si>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</si>
  <si>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</si>
  <si>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</si>
  <si>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</si>
  <si>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</si>
  <si>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</si>
  <si>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</si>
  <si>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</si>
  <si>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</si>
  <si>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</si>
  <si>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</si>
  <si>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</si>
  <si>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</si>
  <si>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</si>
  <si>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</si>
  <si>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</si>
  <si>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</si>
  <si>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</si>
  <si>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</si>
  <si>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</si>
  <si>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</si>
  <si>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</si>
  <si>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</si>
  <si>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</si>
  <si>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</si>
  <si>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</si>
  <si>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</si>
  <si>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</si>
  <si>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</si>
  <si>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</si>
  <si>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</si>
  <si>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</si>
  <si>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</si>
  <si>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</si>
  <si>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</si>
  <si>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</si>
  <si>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</si>
  <si>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</si>
  <si>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</si>
  <si>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</si>
  <si>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</si>
  <si>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</si>
  <si>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</si>
  <si>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</si>
  <si>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</si>
  <si>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</si>
  <si>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</si>
  <si>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</si>
  <si>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</si>
  <si>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</si>
  <si>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</si>
  <si>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</si>
  <si>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</si>
  <si>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</si>
  <si>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</si>
  <si>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</si>
  <si>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</si>
  <si>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</si>
  <si>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</si>
  <si>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</si>
  <si>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</si>
  <si>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</si>
  <si>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</si>
  <si>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</si>
  <si>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</si>
  <si>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</si>
  <si>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</si>
  <si>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</si>
  <si>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</si>
  <si>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</si>
  <si>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</si>
  <si>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</si>
  <si>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</si>
  <si>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</si>
  <si>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</si>
  <si>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</si>
  <si>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</si>
  <si>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</si>
  <si>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</si>
  <si>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</si>
  <si>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</si>
  <si>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</si>
  <si>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</si>
  <si>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</si>
  <si>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</si>
  <si>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</si>
  <si>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</si>
  <si>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</si>
  <si>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</si>
  <si>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</si>
  <si>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</si>
  <si>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</si>
  <si>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</si>
  <si>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</si>
  <si>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</si>
  <si>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</si>
  <si>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</si>
  <si>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</si>
  <si>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</si>
  <si>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</si>
  <si>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</si>
  <si>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</si>
  <si>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</si>
  <si>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</si>
  <si>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</si>
  <si>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</si>
  <si>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</si>
  <si>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</si>
  <si>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</si>
  <si>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</si>
  <si>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</si>
  <si>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</si>
  <si>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</si>
  <si>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</si>
  <si>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</si>
  <si>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</si>
  <si>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</si>
  <si>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</si>
  <si>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</si>
  <si>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</si>
  <si>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</si>
  <si>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</si>
  <si>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</si>
  <si>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</si>
  <si>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</si>
  <si>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</si>
  <si>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</si>
  <si>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</si>
  <si>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</si>
  <si>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</si>
  <si>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</si>
  <si>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</si>
  <si>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</si>
  <si>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</si>
  <si>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</si>
  <si>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</si>
  <si>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</si>
  <si>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</si>
  <si>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</si>
  <si>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</si>
  <si>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</si>
  <si>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</si>
  <si>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</si>
  <si>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</si>
  <si>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</si>
  <si>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</si>
  <si>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</si>
  <si>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</si>
  <si>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</si>
  <si>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</si>
  <si>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</si>
  <si>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</si>
  <si>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</si>
  <si>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</si>
  <si>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</si>
  <si>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</si>
  <si>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</si>
  <si>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</si>
  <si>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</si>
  <si>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</si>
  <si>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</si>
  <si>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</si>
  <si>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</si>
  <si>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</si>
  <si>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</si>
  <si>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</si>
  <si>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</si>
  <si>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</si>
  <si>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</si>
  <si>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</si>
  <si>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</si>
  <si>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</si>
  <si>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</si>
  <si>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</si>
  <si>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</si>
  <si>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</si>
  <si>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</si>
  <si>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</si>
  <si>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</si>
  <si>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</si>
  <si>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</si>
  <si>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</si>
  <si>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</si>
  <si>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</si>
  <si>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</si>
  <si>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</si>
  <si>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</si>
  <si>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</si>
  <si>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</si>
  <si>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</si>
  <si>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</si>
  <si>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</si>
  <si>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</si>
  <si>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</si>
  <si>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</si>
  <si>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</si>
  <si>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</si>
  <si>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</si>
  <si>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</si>
  <si>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</si>
  <si>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</si>
  <si>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</si>
  <si>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</si>
  <si>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</si>
  <si>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</si>
  <si>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</si>
  <si>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</si>
  <si>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</si>
  <si>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</si>
  <si>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</si>
  <si>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</si>
  <si>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</si>
  <si>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</si>
  <si>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</si>
  <si>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</si>
  <si>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</si>
  <si>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</si>
  <si>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</si>
  <si>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</si>
  <si>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</si>
  <si>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</si>
  <si>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</si>
  <si>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</si>
  <si>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</si>
  <si>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</si>
  <si>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</si>
  <si>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</si>
  <si>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</si>
  <si>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</si>
  <si>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</si>
  <si>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</si>
  <si>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</si>
  <si>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</si>
  <si>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</si>
  <si>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</si>
  <si>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</si>
  <si>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</si>
  <si>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</si>
  <si>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</si>
  <si>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</si>
  <si>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</si>
  <si>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</si>
  <si>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</si>
  <si>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</si>
  <si>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</si>
  <si>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</si>
  <si>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</si>
  <si>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</si>
  <si>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</si>
  <si>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</si>
  <si>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</si>
  <si>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</si>
  <si>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</si>
  <si>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</si>
  <si>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</si>
  <si>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</si>
  <si>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</si>
  <si>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</si>
  <si>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</si>
  <si>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</si>
  <si>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</si>
  <si>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</si>
  <si>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</si>
  <si>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</si>
  <si>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</si>
  <si>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</si>
  <si>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</si>
  <si>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</si>
  <si>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</si>
  <si>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</si>
  <si>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</si>
  <si>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</si>
  <si>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</si>
  <si>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</si>
  <si>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</si>
  <si>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</si>
  <si>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</si>
  <si>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</si>
  <si>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</si>
  <si>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</si>
  <si>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</si>
  <si>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</si>
  <si>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</si>
  <si>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</si>
  <si>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</si>
  <si>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</si>
  <si>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</si>
  <si>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</si>
  <si>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</si>
  <si>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</si>
  <si>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</si>
  <si>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</si>
  <si>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</si>
  <si>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</si>
  <si>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</si>
  <si>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</si>
  <si>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</si>
  <si>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</si>
  <si>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</si>
  <si>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</si>
  <si>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</si>
  <si>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</si>
  <si>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</si>
  <si>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</si>
  <si>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</si>
  <si>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</si>
  <si>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</si>
  <si>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</si>
  <si>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</si>
  <si>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</si>
  <si>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</si>
  <si>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</si>
  <si>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</si>
  <si>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</si>
  <si>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</si>
  <si>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</si>
  <si>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</si>
  <si>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</si>
  <si>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</si>
  <si>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</si>
  <si>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</si>
  <si>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</si>
  <si>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</si>
  <si>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</si>
  <si>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</si>
  <si>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</si>
  <si>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</si>
  <si>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</si>
  <si>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</si>
  <si>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</si>
  <si>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</si>
  <si>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</si>
  <si>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</si>
  <si>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</si>
  <si>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</si>
  <si>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</si>
  <si>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</si>
  <si>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</si>
  <si>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</si>
  <si>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</si>
  <si>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</si>
  <si>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</si>
  <si>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</si>
  <si>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</si>
  <si>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</si>
  <si>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</si>
  <si>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</si>
  <si>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</si>
  <si>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</si>
  <si>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</si>
  <si>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</si>
  <si>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</si>
  <si>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</si>
  <si>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</si>
  <si>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</si>
  <si>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</si>
  <si>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</si>
  <si>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</si>
  <si>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</si>
  <si>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</si>
  <si>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</si>
  <si>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</si>
  <si>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</si>
  <si>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</si>
  <si>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</si>
  <si>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</si>
  <si>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</si>
  <si>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</si>
  <si>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</si>
  <si>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</si>
  <si>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</si>
  <si>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</si>
  <si>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</si>
  <si>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</si>
  <si>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</si>
  <si>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</si>
  <si>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</si>
  <si>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</si>
  <si>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</si>
  <si>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</si>
  <si>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</si>
  <si>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</si>
  <si>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</si>
  <si>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</si>
  <si>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</si>
  <si>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</si>
  <si>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</si>
  <si>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</si>
  <si>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</si>
  <si>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</si>
  <si>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</si>
  <si>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</si>
  <si>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</si>
  <si>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</si>
  <si>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</si>
  <si>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</si>
  <si>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</si>
  <si>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</si>
  <si>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</si>
  <si>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</si>
  <si>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</si>
  <si>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</si>
  <si>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</si>
  <si>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</si>
  <si>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</si>
  <si>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</si>
  <si>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</si>
  <si>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</si>
  <si>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</si>
  <si>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</si>
  <si>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</si>
  <si>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</si>
  <si>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</si>
  <si>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</si>
  <si>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</si>
  <si>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</si>
  <si>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</si>
  <si>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</si>
  <si>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</si>
  <si>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</si>
  <si>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</si>
  <si>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</si>
  <si>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</si>
  <si>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</si>
  <si>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</si>
  <si>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</si>
  <si>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</si>
  <si>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</si>
  <si>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</si>
  <si>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</si>
  <si>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</si>
  <si>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</si>
  <si>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</si>
  <si>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</si>
  <si>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</si>
  <si>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</si>
  <si>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</si>
  <si>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</si>
  <si>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</si>
  <si>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</si>
  <si>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</si>
  <si>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</si>
  <si>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</si>
  <si>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</si>
  <si>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</si>
  <si>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</si>
  <si>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</si>
  <si>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</si>
  <si>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</si>
  <si>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</si>
  <si>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</si>
  <si>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</si>
  <si>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</si>
  <si>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</si>
  <si>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</si>
  <si>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</si>
  <si>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</si>
  <si>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</si>
  <si>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</si>
  <si>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</si>
  <si>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</si>
  <si>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</si>
  <si>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</si>
  <si>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</si>
  <si>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</si>
  <si>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</si>
  <si>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</si>
  <si>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</si>
  <si>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</si>
  <si>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</si>
  <si>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</si>
  <si>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</si>
  <si>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</si>
  <si>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</si>
  <si>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</si>
  <si>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</si>
  <si>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</si>
  <si>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</si>
  <si>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</si>
  <si>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</si>
  <si>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</si>
  <si>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</si>
  <si>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</si>
  <si>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</si>
  <si>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</si>
  <si>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</si>
  <si>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</si>
  <si>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</si>
  <si>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</si>
  <si>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</si>
  <si>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</si>
  <si>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</si>
  <si>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</si>
  <si>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</si>
  <si>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</si>
  <si>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</si>
  <si>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</si>
  <si>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</si>
  <si>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</si>
  <si>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</si>
  <si>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</si>
  <si>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</si>
  <si>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</si>
  <si>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</si>
  <si>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</si>
  <si>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</si>
  <si>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</si>
  <si>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</si>
  <si>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</si>
  <si>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</si>
  <si>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</si>
  <si>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</si>
  <si>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</si>
  <si>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</si>
  <si>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</si>
  <si>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</si>
  <si>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</si>
  <si>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</si>
  <si>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</si>
  <si>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</si>
  <si>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</si>
  <si>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</si>
  <si>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</si>
  <si>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</si>
  <si>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</si>
  <si>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</si>
  <si>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</si>
  <si>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</si>
  <si>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</si>
  <si>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</si>
  <si>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</si>
  <si>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</si>
  <si>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</si>
  <si>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</si>
  <si>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</si>
  <si>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</si>
  <si>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</si>
  <si>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</si>
  <si>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</si>
  <si>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</si>
  <si>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</si>
  <si>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</si>
  <si>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</si>
  <si>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</si>
  <si>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</si>
  <si>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</si>
  <si>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</si>
  <si>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</si>
  <si>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</si>
  <si>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</si>
  <si>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</si>
  <si>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</si>
  <si>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</si>
  <si>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</si>
  <si>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</si>
  <si>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</si>
  <si>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</si>
  <si>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</si>
  <si>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</si>
  <si>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</si>
  <si>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</si>
  <si>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</si>
  <si>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</si>
  <si>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</si>
  <si>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</si>
  <si>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</si>
  <si>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</si>
  <si>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</si>
  <si>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</si>
  <si>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</si>
  <si>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</si>
  <si>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</si>
  <si>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</si>
  <si>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</si>
  <si>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</si>
  <si>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</si>
  <si>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</si>
  <si>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</si>
  <si>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</si>
  <si>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</si>
  <si>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</si>
  <si>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</si>
  <si>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</si>
  <si>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</si>
  <si>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</si>
  <si>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</si>
  <si>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</si>
  <si>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</si>
  <si>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</si>
  <si>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</si>
  <si>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</si>
  <si>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</si>
  <si>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</si>
  <si>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</si>
  <si>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</si>
  <si>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</si>
  <si>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</si>
  <si>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</si>
  <si>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</si>
  <si>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</si>
  <si>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</si>
  <si>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</si>
  <si>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</si>
  <si>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</si>
  <si>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</si>
  <si>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</si>
  <si>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</si>
  <si>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</si>
  <si>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</si>
  <si>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</si>
  <si>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</si>
  <si>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</si>
  <si>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</si>
  <si>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</si>
  <si>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</si>
  <si>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</si>
  <si>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</si>
  <si>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</si>
  <si>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</si>
  <si>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</si>
  <si>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</si>
  <si>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</si>
  <si>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</si>
  <si>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</si>
  <si>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</si>
  <si>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</si>
  <si>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</si>
  <si>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</si>
  <si>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</si>
  <si>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</si>
  <si>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</si>
  <si>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</si>
  <si>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</si>
  <si>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</si>
  <si>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</si>
  <si>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</si>
  <si>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</si>
  <si>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</si>
  <si>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</si>
  <si>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</si>
  <si>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</si>
  <si>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</si>
  <si>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</si>
  <si>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</si>
  <si>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</si>
  <si>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</si>
  <si>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</si>
  <si>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</si>
  <si>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</si>
  <si>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</si>
  <si>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</si>
  <si>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</si>
  <si>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</si>
  <si>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</si>
  <si>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</si>
  <si>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</si>
  <si>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</si>
  <si>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</si>
  <si>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</si>
  <si>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</si>
  <si>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</si>
  <si>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</si>
  <si>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</si>
  <si>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</si>
  <si>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</si>
  <si>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</si>
  <si>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</si>
  <si>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</si>
  <si>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</si>
  <si>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</si>
  <si>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</si>
  <si>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</si>
  <si>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</si>
  <si>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</si>
  <si>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</si>
  <si>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</si>
  <si>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</si>
  <si>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</si>
  <si>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</si>
  <si>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</si>
  <si>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</si>
  <si>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</si>
  <si>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</si>
  <si>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</si>
  <si>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</si>
  <si>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</si>
  <si>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</si>
  <si>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</si>
  <si>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</si>
  <si>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</si>
  <si>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</si>
  <si>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</si>
  <si>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</si>
  <si>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</si>
  <si>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</si>
  <si>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</si>
  <si>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</si>
  <si>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</si>
  <si>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</si>
  <si>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</si>
  <si>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</si>
  <si>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</si>
  <si>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</si>
  <si>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</si>
  <si>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</si>
  <si>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</si>
  <si>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</si>
  <si>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</si>
  <si>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</si>
  <si>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</si>
  <si>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</si>
  <si>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</si>
  <si>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</si>
  <si>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</si>
  <si>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</si>
  <si>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</si>
  <si>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</si>
  <si>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</si>
  <si>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</si>
  <si>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</si>
  <si>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</si>
  <si>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</si>
  <si>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</si>
  <si>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</si>
  <si>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</si>
  <si>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</si>
  <si>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</si>
  <si>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</si>
  <si>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</si>
  <si>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</si>
  <si>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</si>
  <si>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</si>
  <si>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</si>
  <si>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</si>
  <si>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</si>
  <si>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</si>
  <si>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</si>
  <si>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</si>
  <si>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</si>
  <si>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</si>
  <si>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</si>
  <si>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</si>
  <si>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</si>
  <si>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</si>
  <si>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</si>
  <si>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</si>
  <si>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</si>
  <si>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</si>
  <si>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</si>
  <si>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</si>
  <si>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</si>
  <si>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</si>
  <si>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</si>
  <si>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</si>
  <si>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</si>
  <si>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</si>
  <si>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</si>
  <si>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</si>
  <si>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</si>
  <si>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</si>
  <si>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</si>
  <si>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</si>
  <si>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</si>
  <si>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</si>
  <si>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</si>
  <si>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</si>
  <si>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</si>
  <si>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</si>
  <si>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</si>
  <si>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</si>
  <si>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</si>
  <si>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</si>
  <si>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</si>
  <si>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</si>
  <si>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</si>
  <si>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</si>
  <si>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</si>
  <si>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</si>
  <si>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</si>
  <si>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</si>
  <si>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</si>
  <si>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</si>
  <si>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</si>
  <si>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</si>
  <si>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</si>
  <si>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</si>
  <si>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</si>
  <si>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</si>
  <si>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</si>
  <si>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</si>
  <si>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</si>
  <si>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</si>
  <si>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</si>
  <si>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</si>
  <si>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</si>
  <si>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</si>
  <si>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</si>
  <si>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</si>
  <si>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</si>
  <si>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</si>
  <si>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</si>
  <si>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</si>
  <si>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</si>
  <si>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</si>
  <si>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</si>
  <si>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</si>
  <si>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</si>
  <si>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</si>
  <si>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</si>
  <si>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</si>
  <si>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</si>
  <si>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</si>
  <si>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</si>
  <si>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</si>
  <si>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</si>
  <si>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</si>
  <si>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</si>
  <si>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</si>
  <si>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</si>
  <si>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</si>
  <si>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</si>
  <si>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</si>
  <si>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</si>
  <si>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</si>
  <si>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</si>
  <si>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</si>
  <si>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</si>
  <si>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</si>
  <si>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</si>
  <si>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</si>
  <si>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</si>
  <si>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</si>
  <si>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</si>
  <si>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</si>
  <si>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</si>
  <si>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</si>
  <si>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</si>
  <si>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</si>
  <si>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</si>
  <si>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</si>
  <si>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</si>
  <si>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</si>
  <si>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</si>
  <si>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</si>
  <si>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</si>
  <si>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</si>
  <si>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</si>
  <si>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</si>
  <si>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</si>
  <si>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</si>
  <si>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</si>
  <si>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</si>
  <si>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</si>
  <si>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</si>
  <si>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</si>
  <si>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</si>
  <si>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</si>
  <si>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</si>
  <si>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</si>
  <si>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</si>
  <si>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</si>
  <si>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</si>
  <si>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</si>
  <si>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</si>
  <si>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</si>
  <si>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</si>
  <si>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</si>
  <si>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</si>
  <si>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</si>
  <si>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</si>
  <si>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</si>
  <si>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</si>
  <si>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</si>
  <si>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</si>
  <si>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</si>
  <si>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</si>
  <si>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</si>
  <si>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</si>
  <si>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</si>
  <si>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</si>
  <si>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</si>
  <si>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</si>
  <si>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</si>
  <si>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</si>
  <si>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</si>
  <si>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</si>
  <si>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</si>
  <si>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</si>
  <si>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</si>
  <si>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</si>
  <si>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</si>
  <si>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</si>
  <si>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</si>
  <si>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</si>
  <si>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</si>
  <si>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</si>
  <si>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</si>
  <si>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</si>
  <si>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</si>
  <si>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</si>
  <si>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</si>
  <si>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</si>
  <si>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</si>
  <si>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</si>
  <si>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</si>
  <si>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</si>
  <si>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</si>
  <si>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</si>
  <si>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</si>
  <si>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</si>
  <si>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</si>
  <si>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</si>
  <si>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</si>
  <si>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</si>
  <si>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</si>
  <si>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</si>
  <si>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</si>
  <si>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</si>
  <si>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</si>
  <si>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</si>
  <si>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</si>
  <si>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</si>
  <si>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</si>
  <si>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</si>
  <si>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</si>
  <si>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</si>
  <si>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</si>
  <si>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</si>
  <si>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</si>
  <si>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</si>
  <si>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</si>
  <si>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</si>
  <si>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</si>
  <si>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</si>
  <si>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</si>
  <si>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</si>
  <si>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</si>
  <si>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</si>
  <si>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</si>
  <si>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</si>
  <si>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</si>
  <si>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</si>
  <si>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</si>
  <si>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</si>
  <si>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</si>
  <si>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</si>
  <si>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</si>
  <si>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</si>
  <si>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</si>
  <si>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</si>
  <si>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</si>
  <si>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</si>
  <si>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</si>
  <si>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</si>
  <si>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</si>
  <si>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</si>
  <si>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</si>
  <si>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</si>
  <si>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</si>
  <si>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</si>
  <si>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</si>
  <si>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</si>
  <si>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</si>
  <si>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</si>
  <si>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</si>
  <si>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</si>
  <si>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</si>
  <si>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</si>
  <si>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</si>
  <si>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</si>
  <si>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</si>
  <si>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</si>
  <si>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</si>
  <si>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</si>
  <si>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</si>
  <si>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</si>
  <si>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</si>
  <si>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</si>
  <si>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</si>
  <si>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</si>
  <si>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</si>
  <si>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</si>
  <si>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</si>
  <si>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</si>
  <si>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</si>
  <si>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</si>
  <si>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</si>
  <si>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</si>
  <si>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</si>
  <si>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</si>
  <si>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</si>
  <si>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</si>
  <si>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</si>
  <si>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</si>
  <si>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</si>
  <si>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</si>
  <si>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</si>
  <si>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</si>
  <si>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</si>
  <si>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</si>
  <si>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</si>
  <si>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</si>
  <si>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</si>
  <si>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</si>
  <si>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</si>
  <si>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</si>
  <si>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</si>
  <si>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</si>
  <si>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</si>
  <si>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</si>
  <si>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</si>
  <si>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</si>
  <si>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</si>
  <si>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</si>
  <si>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</si>
  <si>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</si>
  <si>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</si>
  <si>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</si>
  <si>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</si>
  <si>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</si>
  <si>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</si>
  <si>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</si>
  <si>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</si>
  <si>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</si>
  <si>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</si>
  <si>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</si>
  <si>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</si>
  <si>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</si>
  <si>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</si>
  <si>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</si>
  <si>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</si>
  <si>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</si>
  <si>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</si>
  <si>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</si>
  <si>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</si>
  <si>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</si>
  <si>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</si>
  <si>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</si>
  <si>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</si>
  <si>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</si>
  <si>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</si>
  <si>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</si>
  <si>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</si>
  <si>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</si>
  <si>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</si>
  <si>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</si>
  <si>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</si>
  <si>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</si>
  <si>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</si>
  <si>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</si>
  <si>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</si>
  <si>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</si>
  <si>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</si>
  <si>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</si>
  <si>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</si>
  <si>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</si>
  <si>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</si>
  <si>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</si>
  <si>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</si>
  <si>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</si>
  <si>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</si>
  <si>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</si>
  <si>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</si>
  <si>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</si>
  <si>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</si>
  <si>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</si>
  <si>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</si>
  <si>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</si>
  <si>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</si>
  <si>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</si>
  <si>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</si>
  <si>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</si>
  <si>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</si>
  <si>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</si>
  <si>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</si>
  <si>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</si>
  <si>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</si>
  <si>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</si>
  <si>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</si>
  <si>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</si>
  <si>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</si>
  <si>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</si>
  <si>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</si>
  <si>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</si>
  <si>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</si>
  <si>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</si>
  <si>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</si>
  <si>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</si>
  <si>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</si>
  <si>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</si>
  <si>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</si>
  <si>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</si>
  <si>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</si>
  <si>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</si>
  <si>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</si>
  <si>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</si>
  <si>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</si>
  <si>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</si>
  <si>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</si>
  <si>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</si>
  <si>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</si>
  <si>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</si>
  <si>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</si>
  <si>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</si>
  <si>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</si>
  <si>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</si>
  <si>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</si>
  <si>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</si>
  <si>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</si>
  <si>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</si>
  <si>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</si>
  <si>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</si>
  <si>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</si>
  <si>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</si>
  <si>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</si>
  <si>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</si>
  <si>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</si>
  <si>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</si>
  <si>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</si>
  <si>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</si>
  <si>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</si>
  <si>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</si>
  <si>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</si>
  <si>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</si>
  <si>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</si>
  <si>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</si>
  <si>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</si>
  <si>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</si>
  <si>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</si>
  <si>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</si>
  <si>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</si>
  <si>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</si>
  <si>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</si>
  <si>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</si>
  <si>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</si>
  <si>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</si>
  <si>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</si>
  <si>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</si>
  <si>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</si>
  <si>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</si>
  <si>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</si>
  <si>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</si>
  <si>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</si>
  <si>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</si>
  <si>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</si>
  <si>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</si>
  <si>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</si>
  <si>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</si>
  <si>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</si>
  <si>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</si>
  <si>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</si>
  <si>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</si>
  <si>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</si>
  <si>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</si>
  <si>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</si>
  <si>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</si>
  <si>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</si>
  <si>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</si>
  <si>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</si>
  <si>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</si>
  <si>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</si>
  <si>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</si>
  <si>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</si>
  <si>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</si>
  <si>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</si>
  <si>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</si>
  <si>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</si>
  <si>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</si>
  <si>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</si>
  <si>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</si>
  <si>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</si>
  <si>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</si>
  <si>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</si>
  <si>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</si>
  <si>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</si>
  <si>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</si>
  <si>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</si>
  <si>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</si>
  <si>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</si>
  <si>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</si>
  <si>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</si>
  <si>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</si>
  <si>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</si>
  <si>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</si>
  <si>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</si>
  <si>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</si>
  <si>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</si>
  <si>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</si>
  <si>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</si>
  <si>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</si>
  <si>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</si>
  <si>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</si>
  <si>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</si>
  <si>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</si>
  <si>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</si>
  <si>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</si>
  <si>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</si>
  <si>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</si>
  <si>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</si>
  <si>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</si>
  <si>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</si>
  <si>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</si>
  <si>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</si>
  <si>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</si>
  <si>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</si>
  <si>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</si>
  <si>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</si>
  <si>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</si>
  <si>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</si>
  <si>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</si>
  <si>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</si>
  <si>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</si>
  <si>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</si>
  <si>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</si>
  <si>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</si>
  <si>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</si>
  <si>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</si>
  <si>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</si>
  <si>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</si>
  <si>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</si>
  <si>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</si>
  <si>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</si>
  <si>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</si>
  <si>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</si>
  <si>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</si>
  <si>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</si>
  <si>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</si>
  <si>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</si>
  <si>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</si>
  <si>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</si>
  <si>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</si>
  <si>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</si>
  <si>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</si>
  <si>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</si>
  <si>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</si>
  <si>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</si>
  <si>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</si>
  <si>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</si>
  <si>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</si>
  <si>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</si>
  <si>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</si>
  <si>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</si>
  <si>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</si>
  <si>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</si>
  <si>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</si>
  <si>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</si>
  <si>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</si>
  <si>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</si>
  <si>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</si>
  <si>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</si>
  <si>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</si>
  <si>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</si>
  <si>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</si>
  <si>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</si>
  <si>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</si>
  <si>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</si>
  <si>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</si>
  <si>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</si>
  <si>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</si>
  <si>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</si>
  <si>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</si>
  <si>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</si>
  <si>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</si>
  <si>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</si>
  <si>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</si>
  <si>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</si>
  <si>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</si>
  <si>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</si>
  <si>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</si>
  <si>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</si>
  <si>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</si>
  <si>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</si>
  <si>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</si>
  <si>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</si>
  <si>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</si>
  <si>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</si>
  <si>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</si>
  <si>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</si>
  <si>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</si>
  <si>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</si>
  <si>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</si>
  <si>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</si>
  <si>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</si>
  <si>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</si>
  <si>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</si>
  <si>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</si>
  <si>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</si>
  <si>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</si>
  <si>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</si>
  <si>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</si>
  <si>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</si>
  <si>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</si>
  <si>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</si>
  <si>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</si>
  <si>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</si>
  <si>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</si>
  <si>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</si>
  <si>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</si>
  <si>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</si>
  <si>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</si>
  <si>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</si>
  <si>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</si>
  <si>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</si>
  <si>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</si>
  <si>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</si>
  <si>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</si>
  <si>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</si>
  <si>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</si>
  <si>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</si>
  <si>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</si>
  <si>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</si>
  <si>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</si>
  <si>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</si>
  <si>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</si>
  <si>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</si>
  <si>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</si>
  <si>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</si>
  <si>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</si>
  <si>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</si>
  <si>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</si>
  <si>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</si>
  <si>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</si>
  <si>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</si>
  <si>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</si>
  <si>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</si>
  <si>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</si>
  <si>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</si>
  <si>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</si>
  <si>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</si>
  <si>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</si>
  <si>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</si>
  <si>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</si>
  <si>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</si>
  <si>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</si>
  <si>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</si>
  <si>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</si>
  <si>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</si>
  <si>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</si>
  <si>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</si>
  <si>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</si>
  <si>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</si>
  <si>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</si>
  <si>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</si>
  <si>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</si>
  <si>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</si>
  <si>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</si>
  <si>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</si>
  <si>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</si>
  <si>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</si>
  <si>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</si>
  <si>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</si>
  <si>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</si>
  <si>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</si>
  <si>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</si>
  <si>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</si>
  <si>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</si>
  <si>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</si>
  <si>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</si>
  <si>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</si>
  <si>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</si>
  <si>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</si>
  <si>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</si>
  <si>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</si>
  <si>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</si>
  <si>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</si>
  <si>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</si>
  <si>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</si>
  <si>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</si>
  <si>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</si>
  <si>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</si>
  <si>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</si>
  <si>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</si>
  <si>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</si>
  <si>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</si>
  <si>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</si>
  <si>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</si>
  <si>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</si>
  <si>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</si>
  <si>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</si>
  <si>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</si>
  <si>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</si>
  <si>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</si>
  <si>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</si>
  <si>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</si>
  <si>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</si>
  <si>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</si>
  <si>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</si>
  <si>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</si>
  <si>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</si>
  <si>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</si>
  <si>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</si>
  <si>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</si>
  <si>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</si>
  <si>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</si>
  <si>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</si>
  <si>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</si>
  <si>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</si>
  <si>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</si>
  <si>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</si>
  <si>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</si>
  <si>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</si>
  <si>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</si>
  <si>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</si>
  <si>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</si>
  <si>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</si>
  <si>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</si>
  <si>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</si>
  <si>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</si>
  <si>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</si>
  <si>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</si>
  <si>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</si>
  <si>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</si>
  <si>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</si>
  <si>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</si>
  <si>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</si>
  <si>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</si>
  <si>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</si>
  <si>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</si>
  <si>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</si>
  <si>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</si>
  <si>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</si>
  <si>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</si>
  <si>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</si>
  <si>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</si>
  <si>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</si>
  <si>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</si>
  <si>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</si>
  <si>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</si>
  <si>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</si>
  <si>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</si>
  <si>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</si>
  <si>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</si>
  <si>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</si>
  <si>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</si>
  <si>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</si>
  <si>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</si>
  <si>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</si>
  <si>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</si>
  <si>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</si>
  <si>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</si>
  <si>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</si>
  <si>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</si>
  <si>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</si>
  <si>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</si>
  <si>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</si>
  <si>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</si>
  <si>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</si>
  <si>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</si>
  <si>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</si>
  <si>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</si>
  <si>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</si>
  <si>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</si>
  <si>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</si>
  <si>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</si>
  <si>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</si>
  <si>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</si>
  <si>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</si>
  <si>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</si>
  <si>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</si>
  <si>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</si>
  <si>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</si>
  <si>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</si>
  <si>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</si>
  <si>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</si>
  <si>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</si>
  <si>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</si>
  <si>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</si>
  <si>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</si>
  <si>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</si>
  <si>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</si>
  <si>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</si>
  <si>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</si>
  <si>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</si>
  <si>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</si>
  <si>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</si>
  <si>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</si>
  <si>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</si>
  <si>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</si>
  <si>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</si>
  <si>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</si>
  <si>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</si>
  <si>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</si>
  <si>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</si>
  <si>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</si>
  <si>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</si>
  <si>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</si>
  <si>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</si>
  <si>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</si>
  <si>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</si>
  <si>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</si>
  <si>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</si>
  <si>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</si>
  <si>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</si>
  <si>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</si>
  <si>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</si>
  <si>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</si>
  <si>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</si>
  <si>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</si>
  <si>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</si>
  <si>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</si>
  <si>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</si>
  <si>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</si>
  <si>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</si>
  <si>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</si>
  <si>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</si>
  <si>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</si>
  <si>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</si>
  <si>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</si>
  <si>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</si>
  <si>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</si>
  <si>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</si>
  <si>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</si>
  <si>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</si>
  <si>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</si>
  <si>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</si>
  <si>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</si>
  <si>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</si>
  <si>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</si>
  <si>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</si>
  <si>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</si>
  <si>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</si>
  <si>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</si>
  <si>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</si>
  <si>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</si>
  <si>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</si>
  <si>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</si>
  <si>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</si>
  <si>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</si>
  <si>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</si>
  <si>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</si>
  <si>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</si>
  <si>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</si>
  <si>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</si>
  <si>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</si>
  <si>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</si>
  <si>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</si>
  <si>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</si>
  <si>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</si>
  <si>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</si>
  <si>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</si>
  <si>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</si>
  <si>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</si>
  <si>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</si>
  <si>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</si>
  <si>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</si>
  <si>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</si>
  <si>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</si>
  <si>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</si>
  <si>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</si>
  <si>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</si>
  <si>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</si>
  <si>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</si>
  <si>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</si>
  <si>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</si>
  <si>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</si>
  <si>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</si>
  <si>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</si>
  <si>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</si>
  <si>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</si>
  <si>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</si>
  <si>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</si>
  <si>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</si>
  <si>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</si>
  <si>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</si>
  <si>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</si>
  <si>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</si>
  <si>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</si>
  <si>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</si>
  <si>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</si>
  <si>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</si>
  <si>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</si>
  <si>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</si>
  <si>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</si>
  <si>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</si>
  <si>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</si>
  <si>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</si>
  <si>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</si>
  <si>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</si>
  <si>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</si>
  <si>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</si>
  <si>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</si>
  <si>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</si>
  <si>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</si>
  <si>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</si>
  <si>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</si>
  <si>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</si>
  <si>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</si>
  <si>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</si>
  <si>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</si>
  <si>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</si>
  <si>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</si>
  <si>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</si>
  <si>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</si>
  <si>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</si>
  <si>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</si>
  <si>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</si>
  <si>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</si>
  <si>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</si>
  <si>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</si>
  <si>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</si>
  <si>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</si>
  <si>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</si>
  <si>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</si>
  <si>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</si>
  <si>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</si>
  <si>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</si>
  <si>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</si>
  <si>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</si>
  <si>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</si>
  <si>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</si>
  <si>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</si>
  <si>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</si>
  <si>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</si>
  <si>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</si>
  <si>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</si>
  <si>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</si>
  <si>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</si>
  <si>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</si>
  <si>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</si>
  <si>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</si>
  <si>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</si>
  <si>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</si>
  <si>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</si>
  <si>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</si>
  <si>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</si>
  <si>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</si>
  <si>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</si>
  <si>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</si>
  <si>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</si>
  <si>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</si>
  <si>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</si>
  <si>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</si>
  <si>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</si>
  <si>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</si>
  <si>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</si>
  <si>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</si>
  <si>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</si>
  <si>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</si>
  <si>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</si>
  <si>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</si>
  <si>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</si>
  <si>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</si>
  <si>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</si>
  <si>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</si>
  <si>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</si>
  <si>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</si>
  <si>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</si>
  <si>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</si>
  <si>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</si>
  <si>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</si>
  <si>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</si>
  <si>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</si>
  <si>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</si>
  <si>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</si>
  <si>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</si>
  <si>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</si>
  <si>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</si>
  <si>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</si>
  <si>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</si>
  <si>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</si>
  <si>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</si>
  <si>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</si>
  <si>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</si>
  <si>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</si>
  <si>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</si>
  <si>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</si>
  <si>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</si>
  <si>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</si>
  <si>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</si>
  <si>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</si>
  <si>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</si>
  <si>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</si>
  <si>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</si>
  <si>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</si>
  <si>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</si>
  <si>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</si>
  <si>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</si>
  <si>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</si>
  <si>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</si>
  <si>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</si>
  <si>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</si>
  <si>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</si>
  <si>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</si>
  <si>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</si>
  <si>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</si>
  <si>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</si>
  <si>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</si>
  <si>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</si>
  <si>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</si>
  <si>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</si>
  <si>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</si>
  <si>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</si>
  <si>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</si>
  <si>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</si>
  <si>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</si>
  <si>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</si>
  <si>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</si>
  <si>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</si>
  <si>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</si>
  <si>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</si>
  <si>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</si>
  <si>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</si>
  <si>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</si>
  <si>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</si>
  <si>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</si>
  <si>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</si>
  <si>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</si>
  <si>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</si>
  <si>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</si>
  <si>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</si>
  <si>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</si>
  <si>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</si>
  <si>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</si>
  <si>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</si>
  <si>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</si>
  <si>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</si>
  <si>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</si>
  <si>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</si>
  <si>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</si>
  <si>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</si>
  <si>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</si>
  <si>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</si>
  <si>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</si>
  <si>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</si>
  <si>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</si>
  <si>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</si>
  <si>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</si>
  <si>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</si>
  <si>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</si>
  <si>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</si>
  <si>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</si>
  <si>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</si>
  <si>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</si>
  <si>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</si>
  <si>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</si>
  <si>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</si>
  <si>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</si>
  <si>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</si>
  <si>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</si>
  <si>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</si>
  <si>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</si>
  <si>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</si>
  <si>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</si>
  <si>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</si>
  <si>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</si>
  <si>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</si>
  <si>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</si>
  <si>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</si>
  <si>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</si>
  <si>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</si>
  <si>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</si>
  <si>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</si>
  <si>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</si>
  <si>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</si>
  <si>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</si>
  <si>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</si>
  <si>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</si>
  <si>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</si>
  <si>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</si>
  <si>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</si>
  <si>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</si>
  <si>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</si>
  <si>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</si>
  <si>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</si>
  <si>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</si>
  <si>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</si>
  <si>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</si>
  <si>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</si>
  <si>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</si>
  <si>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</si>
  <si>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</si>
  <si>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</si>
  <si>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</si>
  <si>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</si>
  <si>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</si>
  <si>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</si>
  <si>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</si>
  <si>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</si>
  <si>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</si>
  <si>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</si>
  <si>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</si>
  <si>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</si>
  <si>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</si>
  <si>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</si>
  <si>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</si>
  <si>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</si>
  <si>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</si>
  <si>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</si>
  <si>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</si>
  <si>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</si>
  <si>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</si>
  <si>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</si>
  <si>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</si>
  <si>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</si>
  <si>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</si>
  <si>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</si>
  <si>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</si>
  <si>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</si>
  <si>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</si>
  <si>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</si>
  <si>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</si>
  <si>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</si>
  <si>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</si>
  <si>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</si>
  <si>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</si>
  <si>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</si>
  <si>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</si>
  <si>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</si>
  <si>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</si>
  <si>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</si>
  <si>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</si>
  <si>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</si>
  <si>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</si>
  <si>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</si>
  <si>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</si>
  <si>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</si>
  <si>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</si>
  <si>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</si>
  <si>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</si>
  <si>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</si>
  <si>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</si>
  <si>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</si>
  <si>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</si>
  <si>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</si>
  <si>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</si>
  <si>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</si>
  <si>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</si>
  <si>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</si>
  <si>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</si>
  <si>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</si>
  <si>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</si>
  <si>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</si>
  <si>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</si>
  <si>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</si>
  <si>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</si>
  <si>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</si>
  <si>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</si>
  <si>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</si>
  <si>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</si>
  <si>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</si>
  <si>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</si>
  <si>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</si>
  <si>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</si>
  <si>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</si>
  <si>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</si>
  <si>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</si>
  <si>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</si>
  <si>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</si>
  <si>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</si>
  <si>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</si>
  <si>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</si>
  <si>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</si>
  <si>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</si>
  <si>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</si>
  <si>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</si>
  <si>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</si>
  <si>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</si>
  <si>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</si>
  <si>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</si>
  <si>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</si>
  <si>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</si>
  <si>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</si>
  <si>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</si>
  <si>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</si>
  <si>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</si>
  <si>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</si>
  <si>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</si>
  <si>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</si>
  <si>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</si>
  <si>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</si>
  <si>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</si>
  <si>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</si>
  <si>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</si>
  <si>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</si>
  <si>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</si>
  <si>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</si>
  <si>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</si>
  <si>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</si>
  <si>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</si>
  <si>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</si>
  <si>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</si>
  <si>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</si>
  <si>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</si>
  <si>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</si>
  <si>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</si>
  <si>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</si>
  <si>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</si>
  <si>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</si>
  <si>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</si>
  <si>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</si>
  <si>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</si>
  <si>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</si>
  <si>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</si>
  <si>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</si>
  <si>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</si>
  <si>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</si>
  <si>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</si>
  <si>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</si>
  <si>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</si>
  <si>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</si>
  <si>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</si>
  <si>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</si>
  <si>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</si>
  <si>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</si>
  <si>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</si>
  <si>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</si>
  <si>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</si>
  <si>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</si>
  <si>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</si>
  <si>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</si>
  <si>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</si>
  <si>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</si>
  <si>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</si>
  <si>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</si>
  <si>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</si>
  <si>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</si>
  <si>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</si>
  <si>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</si>
  <si>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</si>
  <si>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</si>
  <si>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</si>
  <si>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</si>
  <si>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</si>
  <si>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</si>
  <si>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</si>
  <si>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</si>
  <si>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</si>
  <si>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</si>
  <si>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</si>
  <si>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</si>
  <si>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</si>
  <si>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</si>
  <si>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</si>
  <si>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</si>
  <si>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</si>
  <si>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</si>
  <si>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</si>
  <si>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</si>
  <si>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</si>
  <si>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</si>
  <si>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</si>
  <si>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</si>
  <si>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</si>
  <si>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</si>
  <si>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</si>
  <si>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</si>
  <si>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</si>
  <si>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</si>
  <si>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</si>
  <si>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</si>
  <si>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</si>
  <si>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</si>
  <si>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</si>
  <si>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</si>
  <si>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</si>
  <si>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</si>
  <si>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</si>
  <si>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</si>
  <si>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</si>
  <si>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</si>
  <si>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</si>
  <si>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</si>
  <si>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</si>
  <si>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</si>
  <si>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</si>
  <si>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</si>
  <si>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</si>
  <si>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</si>
  <si>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</si>
  <si>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</si>
  <si>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</si>
  <si>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</si>
  <si>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</si>
  <si>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</si>
  <si>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</si>
  <si>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</si>
  <si>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</si>
  <si>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</si>
  <si>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</si>
  <si>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</si>
  <si>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</si>
  <si>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</si>
  <si>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</si>
  <si>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</si>
  <si>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</si>
  <si>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</si>
  <si>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</si>
  <si>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</si>
  <si>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</si>
  <si>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</si>
  <si>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</si>
  <si>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</si>
  <si>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</si>
  <si>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</si>
  <si>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</si>
  <si>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</si>
  <si>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</si>
  <si>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</si>
  <si>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</si>
  <si>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</si>
  <si>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</si>
  <si>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</si>
  <si>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</si>
  <si>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</si>
  <si>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</si>
  <si>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</si>
  <si>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</si>
  <si>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</si>
  <si>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</si>
  <si>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</si>
  <si>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</si>
  <si>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</si>
  <si>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</si>
  <si>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</si>
  <si>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</si>
  <si>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</si>
  <si>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</si>
  <si>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</si>
  <si>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</si>
  <si>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</si>
  <si>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</si>
  <si>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</si>
  <si>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</si>
  <si>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</si>
  <si>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</si>
  <si>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</si>
  <si>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</si>
  <si>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</si>
  <si>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</si>
  <si>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</si>
  <si>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</si>
  <si>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</si>
  <si>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</si>
  <si>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</si>
  <si>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</si>
  <si>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</si>
  <si>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</si>
  <si>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</si>
  <si>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</si>
  <si>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</si>
  <si>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</si>
  <si>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</si>
  <si>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</si>
  <si>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</si>
  <si>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</si>
  <si>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</si>
  <si>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</si>
  <si>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</si>
  <si>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</si>
  <si>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</si>
  <si>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</si>
  <si>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</si>
  <si>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</si>
  <si>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</si>
  <si>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</si>
  <si>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</si>
  <si>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</si>
  <si>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</si>
  <si>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</si>
  <si>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</si>
  <si>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</si>
  <si>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</si>
  <si>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</si>
  <si>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</si>
  <si>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</si>
  <si>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</si>
  <si>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</si>
  <si>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</si>
  <si>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</si>
  <si>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</si>
  <si>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</si>
  <si>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</si>
  <si>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</si>
  <si>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</si>
  <si>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</si>
  <si>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</si>
  <si>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</si>
  <si>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</si>
  <si>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</si>
  <si>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</si>
  <si>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</si>
  <si>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</si>
  <si>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</si>
  <si>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</si>
  <si>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</si>
  <si>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</si>
  <si>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</si>
  <si>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</si>
  <si>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</si>
  <si>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</si>
  <si>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</si>
  <si>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</si>
  <si>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</si>
  <si>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</si>
  <si>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</si>
  <si>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</si>
  <si>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</si>
  <si>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</si>
  <si>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</si>
  <si>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</si>
  <si>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</si>
  <si>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</si>
  <si>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</si>
  <si>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</si>
  <si>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</si>
  <si>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</si>
  <si>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</si>
  <si>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</si>
  <si>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</si>
  <si>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</si>
  <si>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</si>
  <si>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</si>
  <si>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</si>
  <si>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</si>
  <si>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</si>
  <si>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</si>
  <si>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</si>
  <si>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</si>
  <si>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</si>
  <si>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</si>
  <si>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</si>
  <si>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</si>
  <si>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</si>
  <si>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</si>
  <si>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</si>
  <si>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</si>
  <si>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</si>
  <si>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</si>
  <si>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</si>
  <si>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</si>
  <si>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</si>
  <si>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</si>
  <si>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</si>
  <si>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</si>
  <si>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</si>
  <si>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</si>
  <si>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</si>
  <si>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</si>
  <si>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</si>
  <si>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</si>
  <si>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</si>
  <si>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</si>
  <si>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</si>
  <si>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</si>
  <si>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</si>
  <si>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</si>
  <si>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</si>
  <si>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</si>
  <si>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</si>
  <si>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</si>
  <si>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</si>
  <si>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</si>
  <si>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</si>
  <si>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</si>
  <si>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</si>
  <si>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</si>
  <si>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</si>
  <si>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</si>
  <si>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</si>
  <si>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</si>
  <si>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</si>
  <si>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</si>
  <si>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</si>
  <si>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</si>
  <si>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</si>
  <si>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</si>
  <si>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</si>
  <si>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</si>
  <si>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</si>
  <si>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</si>
  <si>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</si>
  <si>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</si>
  <si>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</si>
  <si>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</si>
  <si>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</si>
  <si>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</si>
  <si>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</si>
  <si>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</si>
  <si>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</si>
  <si>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</si>
  <si>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</si>
  <si>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</si>
  <si>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</si>
  <si>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</si>
  <si>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</si>
  <si>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</si>
  <si>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</si>
  <si>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</si>
  <si>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</si>
  <si>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</si>
  <si>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</si>
  <si>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</si>
  <si>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</si>
  <si>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</si>
  <si>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</si>
  <si>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</si>
  <si>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</si>
  <si>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</si>
  <si>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</si>
  <si>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</si>
  <si>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</si>
  <si>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</si>
  <si>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</si>
  <si>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</si>
  <si>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</si>
  <si>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</si>
  <si>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</si>
  <si>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</si>
  <si>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</si>
  <si>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</si>
  <si>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</si>
  <si>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</si>
  <si>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</si>
  <si>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</si>
  <si>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</si>
  <si>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</si>
  <si>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</si>
  <si>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</si>
  <si>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</si>
  <si>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</si>
  <si>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</si>
  <si>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</si>
  <si>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</si>
  <si>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</si>
  <si>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</si>
  <si>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</si>
  <si>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</si>
  <si>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</si>
  <si>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</si>
  <si>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</si>
  <si>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</si>
  <si>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</si>
  <si>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</si>
  <si>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</si>
  <si>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</si>
  <si>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</si>
  <si>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</si>
  <si>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</si>
  <si>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</si>
  <si>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</si>
  <si>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</si>
  <si>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</si>
  <si>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</si>
  <si>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</si>
  <si>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</si>
  <si>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</si>
  <si>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</si>
  <si>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</si>
  <si>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</si>
  <si>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</si>
  <si>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</si>
  <si>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</si>
  <si>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</si>
  <si>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</si>
  <si>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</si>
  <si>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</si>
  <si>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</si>
  <si>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</si>
  <si>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</si>
  <si>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</si>
  <si>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</si>
  <si>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</si>
  <si>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</si>
  <si>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</si>
  <si>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</si>
  <si>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</si>
  <si>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</si>
  <si>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</si>
  <si>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</si>
  <si>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</si>
  <si>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</si>
  <si>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</si>
  <si>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</si>
  <si>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</si>
  <si>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</si>
  <si>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</si>
  <si>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</si>
  <si>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</si>
  <si>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</si>
  <si>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</si>
  <si>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</si>
  <si>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</si>
  <si>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</si>
  <si>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</si>
  <si>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</si>
  <si>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</si>
  <si>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</si>
  <si>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</si>
  <si>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</si>
  <si>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</si>
  <si>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</si>
  <si>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</si>
  <si>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</si>
  <si>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</si>
  <si>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</si>
  <si>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</si>
  <si>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</si>
  <si>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</si>
  <si>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</si>
  <si>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</si>
  <si>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</si>
  <si>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</si>
  <si>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</si>
  <si>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</si>
  <si>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</si>
  <si>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</si>
  <si>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</si>
  <si>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</si>
  <si>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</si>
  <si>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</si>
  <si>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</si>
  <si>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</si>
  <si>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</si>
  <si>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</si>
  <si>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</si>
  <si>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</si>
  <si>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</si>
  <si>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</si>
  <si>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</si>
  <si>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</si>
  <si>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</si>
  <si>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</si>
  <si>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</si>
  <si>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</si>
  <si>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</si>
  <si>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</si>
  <si>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</si>
  <si>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</si>
  <si>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</si>
  <si>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</si>
  <si>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</si>
  <si>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</si>
  <si>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</si>
  <si>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</si>
  <si>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</si>
  <si>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</si>
  <si>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</si>
  <si>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</si>
  <si>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</si>
  <si>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</si>
  <si>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</si>
  <si>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</si>
  <si>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</si>
  <si>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</si>
  <si>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</si>
  <si>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</si>
  <si>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</si>
  <si>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</si>
  <si>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</si>
  <si>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</si>
  <si>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</si>
  <si>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</si>
  <si>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</si>
  <si>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</si>
  <si>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</si>
  <si>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</si>
  <si>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</si>
  <si>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</si>
  <si>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</si>
  <si>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</si>
  <si>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</si>
  <si>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</si>
  <si>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</si>
  <si>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</si>
  <si>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</si>
  <si>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</si>
  <si>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</si>
  <si>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</si>
  <si>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</si>
  <si>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</si>
  <si>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</si>
  <si>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</si>
  <si>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</si>
  <si>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</si>
  <si>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</si>
  <si>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</si>
  <si>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</si>
  <si>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</si>
  <si>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</si>
  <si>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</si>
  <si>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</si>
  <si>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</si>
  <si>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</si>
  <si>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</si>
  <si>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</si>
  <si>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</si>
  <si>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</si>
  <si>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</si>
  <si>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</si>
  <si>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</si>
  <si>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</si>
  <si>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</si>
  <si>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</si>
  <si>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</si>
  <si>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</si>
  <si>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</si>
  <si>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</si>
  <si>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</si>
  <si>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</si>
  <si>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</si>
  <si>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</si>
  <si>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</si>
  <si>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</si>
  <si>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</si>
  <si>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</si>
  <si>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</si>
  <si>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</si>
  <si>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</si>
  <si>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</si>
  <si>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</si>
  <si>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</si>
  <si>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</si>
  <si>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</si>
  <si>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</si>
  <si>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</si>
  <si>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</si>
  <si>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</si>
  <si>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</si>
  <si>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</si>
  <si>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</si>
  <si>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</si>
  <si>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</si>
  <si>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</si>
  <si>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</si>
  <si>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</si>
  <si>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</si>
  <si>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</si>
  <si>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</si>
  <si>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</si>
  <si>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</si>
  <si>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</si>
  <si>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</si>
  <si>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</si>
  <si>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</si>
  <si>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</si>
  <si>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</si>
  <si>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</si>
  <si>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</si>
  <si>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</si>
  <si>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</si>
  <si>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</si>
  <si>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</si>
  <si>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</si>
  <si>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</si>
  <si>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</si>
  <si>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</si>
  <si>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</si>
  <si>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</si>
  <si>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</si>
  <si>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</si>
  <si>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</si>
  <si>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</si>
  <si>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</si>
  <si>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</si>
  <si>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</si>
  <si>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</si>
  <si>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</si>
  <si>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</si>
  <si>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</si>
  <si>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</si>
  <si>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</si>
  <si>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</si>
  <si>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</si>
  <si>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</si>
  <si>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</si>
  <si>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</si>
  <si>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</si>
  <si>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</si>
  <si>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</si>
  <si>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</si>
  <si>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</si>
  <si>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</si>
  <si>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</si>
  <si>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</si>
  <si>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</si>
  <si>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</si>
  <si>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</si>
  <si>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</si>
  <si>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</si>
  <si>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</si>
  <si>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</si>
  <si>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</si>
  <si>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</si>
  <si>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</si>
  <si>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</si>
  <si>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</si>
  <si>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</si>
  <si>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</si>
  <si>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</si>
  <si>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</si>
  <si>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</si>
  <si>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</si>
  <si>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</si>
  <si>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</si>
  <si>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</si>
  <si>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</si>
  <si>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</si>
  <si>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</si>
  <si>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</si>
  <si>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</si>
  <si>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</si>
  <si>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</si>
  <si>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</si>
  <si>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</si>
  <si>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</si>
  <si>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</si>
  <si>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</si>
  <si>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</si>
  <si>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</si>
  <si>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</si>
  <si>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</si>
  <si>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</si>
  <si>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</si>
  <si>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</si>
  <si>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</si>
  <si>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</si>
  <si>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</si>
  <si>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</si>
  <si>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</si>
  <si>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</si>
  <si>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</si>
  <si>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</si>
  <si>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</si>
  <si>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</si>
  <si>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</si>
  <si>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</si>
  <si>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</si>
  <si>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</si>
  <si>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</si>
  <si>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</si>
  <si>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</si>
  <si>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</si>
  <si>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</si>
  <si>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</si>
  <si>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</si>
  <si>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</si>
  <si>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</si>
  <si>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</si>
  <si>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</si>
  <si>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</si>
  <si>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</si>
  <si>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</si>
  <si>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</si>
  <si>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</si>
  <si>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</si>
  <si>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</si>
  <si>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</si>
  <si>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</si>
  <si>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</si>
  <si>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</si>
  <si>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</si>
  <si>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</si>
  <si>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</si>
  <si>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</si>
  <si>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</si>
  <si>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</si>
  <si>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</si>
  <si>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</si>
  <si>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</si>
  <si>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</si>
  <si>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</si>
  <si>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</si>
  <si>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</si>
  <si>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</si>
  <si>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</si>
  <si>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</si>
  <si>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</si>
  <si>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</si>
  <si>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</si>
  <si>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</si>
  <si>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</si>
  <si>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</si>
  <si>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</si>
  <si>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</si>
  <si>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</si>
  <si>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</si>
  <si>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</si>
  <si>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</si>
  <si>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</si>
  <si>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</si>
  <si>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</si>
  <si>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</si>
  <si>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</si>
  <si>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</si>
  <si>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</si>
  <si>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</si>
  <si>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</si>
  <si>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</si>
  <si>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</si>
  <si>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</si>
  <si>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</si>
  <si>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</si>
  <si>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</si>
  <si>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</si>
  <si>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</si>
  <si>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</si>
  <si>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</si>
  <si>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</si>
  <si>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</si>
  <si>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</si>
  <si>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</si>
  <si>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</si>
  <si>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</si>
  <si>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</si>
  <si>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</si>
  <si>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</si>
  <si>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</si>
  <si>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</si>
  <si>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</si>
  <si>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</si>
  <si>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</si>
  <si>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</si>
  <si>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</si>
  <si>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</si>
  <si>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</si>
  <si>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</si>
  <si>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</si>
  <si>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</si>
  <si>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</si>
  <si>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</si>
  <si>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</si>
  <si>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</si>
  <si>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</si>
  <si>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</si>
  <si>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</si>
  <si>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</si>
  <si>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</si>
  <si>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</si>
  <si>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</si>
  <si>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</si>
  <si>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</si>
  <si>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</si>
  <si>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</si>
  <si>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</si>
  <si>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</si>
  <si>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</si>
  <si>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</si>
  <si>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</si>
  <si>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</si>
  <si>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</si>
  <si>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</si>
  <si>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</si>
  <si>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</si>
  <si>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</si>
  <si>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</si>
  <si>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</si>
  <si>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</si>
  <si>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</si>
  <si>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</si>
  <si>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</si>
  <si>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</si>
  <si>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</si>
  <si>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</si>
  <si>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</si>
  <si>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</si>
  <si>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</si>
  <si>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</si>
  <si>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</si>
  <si>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</si>
  <si>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</si>
  <si>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</si>
  <si>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</si>
  <si>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</si>
  <si>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</si>
  <si>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</si>
  <si>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</si>
  <si>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</si>
  <si>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</si>
  <si>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</si>
  <si>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</si>
  <si>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</si>
  <si>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</si>
  <si>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</si>
  <si>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</si>
  <si>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</si>
  <si>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</si>
  <si>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</si>
  <si>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</si>
  <si>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</si>
  <si>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</si>
  <si>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</si>
  <si>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</si>
  <si>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</si>
  <si>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</si>
  <si>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</si>
  <si>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</si>
  <si>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</si>
  <si>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</si>
  <si>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</si>
  <si>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</si>
  <si>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</si>
  <si>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</si>
  <si>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</si>
  <si>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</si>
  <si>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</si>
  <si>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</si>
  <si>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</si>
  <si>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</si>
  <si>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</si>
  <si>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</si>
  <si>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</si>
  <si>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</si>
  <si>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</si>
  <si>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</si>
  <si>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</si>
  <si>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</si>
  <si>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</si>
  <si>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</si>
  <si>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</si>
  <si>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</si>
  <si>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</si>
  <si>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</si>
  <si>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</si>
  <si>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</si>
  <si>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</si>
  <si>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</si>
  <si>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</si>
  <si>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</si>
  <si>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</si>
  <si>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</si>
  <si>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</si>
  <si>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</si>
  <si>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</si>
  <si>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</si>
  <si>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</si>
  <si>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</si>
  <si>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</si>
  <si>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</si>
  <si>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</si>
  <si>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</si>
  <si>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</si>
  <si>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</si>
  <si>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</si>
  <si>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</si>
  <si>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</si>
  <si>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</si>
  <si>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</si>
  <si>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</si>
  <si>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</si>
  <si>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</si>
  <si>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</si>
  <si>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</si>
  <si>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</si>
  <si>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</si>
  <si>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</si>
  <si>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</si>
  <si>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</si>
  <si>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</si>
  <si>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</si>
  <si>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</si>
  <si>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</si>
  <si>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</si>
  <si>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</si>
  <si>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</si>
  <si>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</si>
  <si>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</si>
  <si>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</si>
  <si>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</si>
  <si>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</si>
  <si>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</si>
  <si>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</si>
  <si>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</si>
  <si>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</si>
  <si>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</si>
  <si>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</si>
  <si>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</si>
  <si>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</si>
  <si>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</si>
  <si>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</si>
  <si>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</si>
  <si>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</si>
  <si>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</si>
  <si>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</si>
  <si>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</si>
  <si>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</si>
  <si>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</si>
  <si>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</si>
  <si>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</si>
  <si>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</si>
  <si>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</si>
  <si>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</si>
  <si>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</si>
  <si>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</si>
  <si>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</si>
  <si>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</si>
  <si>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</si>
  <si>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</si>
  <si>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</si>
  <si>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</si>
  <si>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</si>
  <si>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</si>
  <si>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</si>
  <si>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</si>
  <si>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</si>
  <si>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</si>
  <si>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</si>
  <si>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</si>
  <si>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</si>
  <si>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</si>
  <si>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</si>
  <si>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</si>
  <si>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</si>
  <si>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</si>
  <si>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</si>
  <si>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</si>
  <si>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</si>
  <si>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</si>
  <si>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</si>
  <si>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</si>
  <si>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</si>
  <si>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</si>
  <si>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</si>
  <si>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</si>
  <si>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</si>
  <si>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</si>
  <si>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</si>
  <si>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</si>
  <si>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</si>
  <si>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</si>
  <si>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</si>
  <si>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</si>
  <si>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</si>
  <si>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</si>
  <si>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</si>
  <si>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</si>
  <si>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</si>
  <si>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</si>
  <si>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</si>
  <si>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</si>
  <si>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</si>
  <si>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</si>
  <si>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</si>
  <si>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</si>
  <si>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</si>
  <si>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</si>
  <si>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</si>
  <si>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</si>
  <si>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</si>
  <si>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</si>
  <si>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</si>
  <si>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</si>
  <si>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</si>
  <si>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</si>
  <si>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</si>
  <si>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</si>
  <si>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</si>
  <si>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</si>
  <si>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</si>
  <si>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</si>
  <si>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</si>
  <si>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</si>
  <si>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</si>
  <si>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</si>
  <si>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</si>
  <si>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</si>
  <si>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</si>
  <si>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</si>
  <si>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</si>
  <si>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</si>
  <si>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</si>
  <si>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</si>
  <si>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</si>
  <si>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</si>
  <si>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</si>
  <si>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</si>
  <si>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</si>
  <si>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</si>
  <si>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</si>
  <si>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</si>
  <si>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</si>
  <si>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</si>
  <si>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</si>
  <si>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</si>
  <si>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</si>
  <si>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</si>
  <si>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</si>
  <si>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</si>
  <si>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</si>
  <si>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</si>
  <si>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</si>
  <si>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</si>
  <si>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</si>
  <si>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</si>
  <si>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</si>
  <si>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</si>
  <si>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</si>
  <si>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</si>
  <si>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</si>
  <si>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</si>
  <si>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</si>
  <si>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</si>
  <si>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</si>
  <si>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</si>
  <si>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</si>
  <si>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</si>
  <si>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</si>
  <si>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</si>
  <si>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</si>
  <si>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</si>
  <si>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</si>
  <si>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</si>
  <si>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</si>
  <si>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</si>
  <si>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</si>
  <si>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</si>
  <si>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</si>
  <si>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</si>
  <si>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</si>
  <si>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</si>
  <si>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</si>
  <si>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</si>
  <si>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</si>
  <si>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</si>
  <si>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</si>
  <si>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</si>
  <si>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</si>
  <si>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</si>
  <si>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</si>
  <si>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</si>
  <si>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</si>
  <si>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</si>
  <si>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</si>
  <si>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</si>
  <si>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</si>
  <si>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</si>
  <si>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</si>
  <si>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</si>
  <si>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</si>
  <si>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</si>
  <si>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</si>
  <si>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</si>
  <si>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</si>
  <si>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</si>
  <si>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</si>
  <si>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</si>
  <si>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</si>
  <si>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</si>
  <si>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</si>
  <si>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</si>
  <si>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</si>
  <si>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</si>
  <si>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</si>
  <si>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</si>
  <si>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</si>
  <si>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</si>
  <si>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</si>
  <si>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</si>
  <si>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</si>
  <si>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</si>
  <si>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</si>
  <si>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</si>
  <si>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</si>
  <si>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</si>
  <si>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</si>
  <si>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</si>
  <si>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</si>
  <si>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</si>
  <si>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</si>
  <si>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</si>
  <si>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</si>
  <si>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</si>
  <si>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</si>
  <si>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</si>
  <si>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</si>
  <si>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</si>
  <si>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</si>
  <si>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</si>
  <si>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</si>
  <si>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</si>
  <si>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</si>
  <si>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</si>
  <si>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</si>
  <si>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</si>
  <si>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</si>
  <si>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</si>
  <si>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</si>
  <si>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</si>
  <si>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</si>
  <si>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</si>
  <si>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</si>
  <si>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</si>
  <si>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</si>
  <si>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</si>
  <si>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</si>
  <si>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</si>
  <si>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</si>
  <si>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</si>
  <si>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</si>
  <si>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</si>
  <si>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</si>
  <si>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</si>
  <si>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</si>
  <si>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</si>
  <si>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</si>
  <si>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</si>
  <si>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</si>
  <si>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</si>
  <si>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</si>
  <si>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</si>
  <si>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</si>
  <si>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</si>
  <si>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</si>
  <si>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</si>
  <si>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</si>
  <si>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</si>
  <si>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</si>
  <si>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</si>
  <si>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</si>
  <si>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</si>
  <si>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</si>
  <si>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</si>
  <si>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</si>
  <si>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</si>
  <si>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</si>
  <si>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</si>
  <si>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</si>
  <si>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</si>
  <si>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</si>
  <si>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</si>
  <si>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</si>
  <si>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</si>
  <si>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</si>
  <si>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</si>
  <si>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</si>
  <si>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</si>
  <si>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</si>
  <si>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</si>
  <si>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</si>
  <si>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</si>
  <si>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</si>
  <si>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</si>
  <si>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</si>
  <si>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</si>
  <si>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</si>
  <si>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</si>
  <si>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</si>
  <si>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</si>
  <si>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</si>
  <si>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</si>
  <si>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</si>
  <si>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</si>
  <si>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</si>
  <si>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</si>
  <si>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</si>
  <si>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</si>
  <si>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</si>
  <si>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</si>
  <si>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</si>
  <si>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</si>
  <si>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</si>
  <si>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</si>
  <si>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</si>
  <si>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</si>
  <si>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</si>
  <si>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</si>
  <si>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</si>
  <si>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</si>
  <si>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</si>
  <si>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</si>
  <si>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</si>
  <si>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</si>
  <si>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</si>
  <si>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</si>
  <si>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</si>
  <si>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</si>
  <si>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</si>
  <si>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</si>
  <si>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</si>
  <si>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</si>
  <si>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</si>
  <si>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</si>
  <si>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</si>
  <si>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</si>
  <si>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</si>
  <si>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</si>
  <si>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</si>
  <si>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</si>
  <si>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</si>
  <si>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</si>
  <si>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</si>
  <si>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</si>
  <si>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</si>
  <si>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</si>
  <si>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</si>
  <si>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</si>
  <si>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</si>
  <si>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</si>
  <si>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</si>
  <si>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</si>
  <si>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</si>
  <si>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</si>
  <si>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</si>
  <si>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</si>
  <si>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</si>
  <si>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</si>
  <si>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</si>
  <si>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</si>
  <si>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</si>
  <si>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</si>
  <si>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</si>
  <si>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</si>
  <si>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</si>
  <si>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</si>
  <si>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</si>
  <si>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</si>
  <si>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</si>
  <si>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</si>
  <si>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</si>
  <si>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</si>
  <si>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</si>
  <si>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</si>
  <si>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</si>
  <si>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</si>
  <si>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</si>
  <si>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</si>
  <si>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</si>
  <si>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</si>
  <si>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</si>
  <si>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</si>
  <si>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</si>
  <si>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</si>
  <si>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</si>
  <si>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</si>
  <si>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</si>
  <si>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</si>
  <si>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</si>
  <si>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</si>
  <si>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</si>
  <si>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</si>
  <si>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</si>
  <si>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</si>
  <si>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</si>
  <si>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</si>
  <si>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</si>
  <si>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</si>
  <si>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</si>
  <si>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</si>
  <si>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</si>
  <si>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</si>
  <si>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</si>
  <si>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</si>
  <si>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</si>
  <si>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</si>
  <si>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</si>
  <si>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</si>
  <si>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</si>
  <si>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</si>
  <si>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</si>
  <si>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</si>
  <si>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</si>
  <si>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</si>
  <si>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</si>
  <si>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</si>
  <si>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</si>
  <si>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</si>
  <si>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</si>
  <si>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</si>
  <si>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</si>
  <si>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</si>
  <si>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</si>
  <si>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</si>
  <si>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</si>
  <si>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</si>
  <si>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</si>
  <si>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</si>
  <si>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</si>
  <si>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</si>
  <si>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</si>
  <si>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</si>
  <si>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</si>
  <si>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</si>
  <si>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</si>
  <si>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</si>
  <si>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</si>
  <si>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</si>
  <si>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</si>
  <si>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</si>
  <si>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</si>
  <si>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</si>
  <si>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</si>
  <si>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</si>
  <si>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</si>
  <si>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</si>
  <si>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</si>
  <si>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</si>
  <si>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</si>
  <si>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</si>
  <si>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</si>
  <si>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</si>
  <si>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</si>
  <si>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</si>
  <si>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</si>
  <si>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</si>
  <si>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</si>
  <si>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</si>
  <si>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</si>
  <si>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</si>
  <si>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</si>
  <si>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</si>
  <si>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</si>
  <si>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</si>
  <si>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</si>
  <si>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</si>
  <si>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</si>
  <si>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</si>
  <si>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</si>
  <si>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</si>
  <si>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</si>
  <si>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</si>
  <si>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</si>
  <si>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</si>
  <si>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</si>
  <si>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</si>
  <si>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</si>
  <si>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</si>
  <si>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</si>
  <si>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</si>
  <si>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</si>
  <si>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</si>
  <si>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</si>
  <si>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</si>
  <si>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</si>
  <si>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</si>
  <si>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</si>
  <si>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</si>
  <si>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</si>
  <si>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</si>
  <si>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</si>
  <si>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</si>
  <si>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</si>
  <si>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</si>
  <si>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</si>
  <si>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</si>
  <si>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</si>
  <si>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</si>
  <si>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</si>
  <si>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</si>
  <si>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</si>
  <si>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</si>
  <si>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</si>
  <si>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</si>
  <si>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</si>
  <si>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</si>
  <si>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</si>
  <si>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</si>
  <si>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</si>
  <si>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</si>
  <si>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</si>
  <si>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</si>
  <si>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</si>
  <si>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</si>
  <si>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</si>
  <si>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</si>
  <si>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</si>
  <si>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</si>
  <si>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</si>
  <si>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</si>
  <si>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</si>
  <si>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</si>
  <si>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</si>
  <si>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</si>
  <si>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</si>
  <si>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</si>
  <si>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</si>
  <si>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</si>
  <si>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</si>
  <si>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</si>
  <si>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</si>
  <si>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</si>
  <si>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</si>
  <si>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</si>
  <si>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</si>
  <si>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</si>
  <si>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</si>
  <si>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</si>
  <si>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</si>
  <si>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</si>
  <si>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</si>
  <si>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</si>
  <si>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</si>
  <si>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</si>
  <si>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</si>
  <si>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</si>
  <si>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</si>
  <si>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</si>
  <si>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</si>
  <si>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</si>
  <si>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</si>
  <si>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</si>
  <si>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</si>
  <si>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</si>
  <si>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</si>
  <si>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</si>
  <si>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</si>
  <si>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</si>
  <si>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</si>
  <si>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</si>
  <si>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</si>
  <si>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</si>
  <si>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</si>
  <si>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</si>
  <si>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</si>
  <si>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</si>
  <si>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</si>
  <si>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</si>
  <si>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</si>
  <si>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</si>
  <si>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</si>
  <si>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</si>
  <si>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</si>
  <si>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</si>
  <si>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</si>
  <si>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</si>
  <si>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</si>
  <si>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</si>
  <si>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</si>
  <si>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</si>
  <si>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</si>
  <si>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</si>
  <si>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</si>
  <si>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</si>
  <si>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</si>
  <si>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</si>
  <si>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</si>
  <si>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</si>
  <si>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</si>
  <si>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</si>
  <si>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</si>
  <si>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</si>
  <si>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</si>
  <si>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</si>
  <si>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</si>
  <si>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</si>
  <si>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</si>
  <si>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</si>
  <si>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</si>
  <si>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</si>
  <si>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</si>
  <si>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</si>
  <si>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</si>
  <si>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</si>
  <si>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</si>
  <si>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</si>
  <si>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</si>
  <si>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</si>
  <si>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</si>
  <si>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</si>
  <si>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</si>
  <si>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</si>
  <si>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</si>
  <si>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</si>
  <si>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</si>
  <si>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</si>
  <si>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</si>
  <si>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</si>
  <si>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</si>
  <si>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</si>
  <si>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</si>
  <si>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</si>
  <si>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</si>
  <si>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</si>
  <si>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</si>
  <si>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</si>
  <si>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</si>
  <si>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</si>
  <si>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</si>
  <si>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</si>
  <si>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</si>
  <si>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</si>
  <si>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</si>
  <si>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</si>
  <si>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</si>
  <si>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</si>
  <si>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</si>
  <si>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</si>
  <si>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</si>
  <si>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</si>
  <si>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</si>
  <si>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</si>
  <si>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</si>
  <si>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</si>
  <si>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</si>
  <si>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</si>
  <si>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</si>
  <si>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</si>
  <si>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</si>
  <si>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</si>
  <si>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</si>
  <si>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</si>
  <si>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</si>
  <si>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</si>
  <si>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</si>
  <si>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</si>
  <si>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</si>
  <si>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</si>
  <si>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</si>
  <si>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</si>
  <si>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</si>
  <si>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</si>
  <si>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</si>
  <si>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</si>
  <si>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</si>
  <si>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</si>
  <si>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</si>
  <si>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</si>
  <si>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</si>
  <si>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</si>
  <si>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</si>
  <si>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</si>
  <si>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</si>
  <si>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</si>
  <si>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</si>
  <si>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</si>
  <si>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</si>
  <si>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</si>
  <si>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</si>
  <si>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</si>
  <si>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</si>
  <si>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</si>
  <si>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</si>
  <si>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</si>
  <si>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</si>
  <si>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</si>
  <si>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</si>
  <si>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</si>
  <si>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</si>
  <si>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</si>
  <si>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</si>
  <si>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</si>
  <si>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</si>
  <si>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</si>
  <si>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</si>
  <si>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</si>
  <si>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</si>
  <si>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</si>
  <si>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</si>
  <si>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</si>
  <si>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</si>
  <si>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</si>
  <si>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</si>
  <si>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</si>
  <si>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</si>
  <si>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</si>
  <si>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</si>
  <si>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</si>
  <si>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</si>
  <si>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</si>
  <si>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</si>
  <si>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</si>
  <si>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</si>
  <si>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</si>
  <si>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</si>
  <si>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</si>
  <si>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</si>
  <si>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</si>
  <si>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</si>
  <si>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</si>
  <si>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</si>
  <si>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</si>
  <si>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</si>
  <si>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</si>
  <si>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</si>
  <si>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</si>
  <si>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</si>
  <si>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</si>
  <si>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</si>
  <si>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</si>
  <si>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</si>
  <si>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</si>
  <si>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</si>
  <si>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</si>
  <si>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</si>
  <si>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</si>
  <si>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</si>
  <si>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</si>
  <si>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</si>
  <si>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</si>
  <si>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</si>
  <si>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</si>
  <si>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</si>
  <si>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</si>
  <si>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</si>
  <si>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</si>
  <si>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</si>
  <si>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</si>
  <si>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</si>
  <si>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</si>
  <si>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</si>
  <si>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</si>
  <si>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</si>
  <si>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</si>
  <si>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</si>
  <si>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</si>
  <si>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</si>
  <si>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</si>
  <si>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</si>
  <si>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</si>
  <si>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</si>
  <si>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</si>
  <si>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</si>
  <si>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</si>
  <si>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</si>
  <si>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</si>
  <si>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</si>
  <si>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</si>
  <si>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</si>
  <si>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</si>
  <si>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</si>
  <si>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</si>
  <si>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</si>
  <si>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</si>
  <si>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</si>
  <si>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</si>
  <si>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</si>
  <si>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</si>
  <si>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</si>
  <si>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</si>
  <si>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</si>
  <si>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</si>
  <si>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</si>
  <si>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</si>
  <si>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</si>
  <si>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</si>
  <si>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</si>
  <si>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</si>
  <si>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</si>
  <si>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</si>
  <si>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</si>
  <si>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</si>
  <si>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</si>
  <si>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</si>
  <si>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</si>
  <si>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</si>
  <si>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</si>
  <si>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</si>
  <si>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</si>
  <si>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</si>
  <si>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</si>
  <si>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</si>
  <si>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</si>
  <si>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</si>
  <si>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</si>
  <si>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</si>
  <si>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</si>
  <si>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</si>
  <si>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</si>
  <si>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</si>
  <si>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</si>
  <si>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</si>
  <si>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</si>
  <si>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</si>
  <si>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</si>
  <si>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</si>
  <si>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</si>
  <si>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</si>
  <si>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</si>
  <si>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</si>
  <si>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</si>
  <si>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</si>
  <si>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</si>
  <si>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</si>
  <si>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</si>
  <si>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</si>
  <si>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</si>
  <si>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</si>
  <si>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</si>
  <si>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</si>
  <si>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</si>
  <si>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</si>
  <si>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</si>
  <si>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</si>
  <si>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</si>
  <si>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</si>
  <si>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</si>
  <si>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</si>
  <si>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</si>
  <si>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</si>
  <si>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</si>
  <si>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</si>
  <si>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</si>
  <si>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</si>
  <si>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</si>
  <si>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</si>
  <si>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</si>
  <si>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</si>
  <si>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</si>
  <si>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</si>
  <si>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</si>
  <si>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</si>
  <si>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</si>
  <si>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</si>
  <si>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</si>
  <si>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</si>
  <si>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</si>
  <si>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</si>
  <si>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</si>
  <si>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</si>
  <si>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</si>
  <si>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</si>
  <si>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</si>
  <si>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</si>
  <si>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</si>
  <si>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</si>
  <si>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</si>
  <si>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</si>
  <si>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</si>
  <si>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</si>
  <si>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</si>
  <si>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</si>
  <si>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</si>
  <si>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</si>
  <si>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</si>
  <si>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</si>
  <si>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</si>
  <si>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</si>
  <si>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</si>
  <si>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</si>
  <si>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</si>
  <si>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</si>
  <si>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</si>
  <si>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</si>
  <si>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</si>
  <si>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</si>
  <si>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</si>
  <si>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</si>
  <si>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</si>
  <si>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</si>
  <si>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</si>
  <si>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</si>
  <si>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</si>
  <si>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</si>
  <si>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</si>
  <si>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</si>
  <si>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</si>
  <si>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</si>
  <si>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</si>
  <si>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</si>
  <si>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</si>
  <si>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</si>
  <si>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</si>
  <si>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</si>
  <si>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</si>
  <si>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</si>
  <si>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</si>
  <si>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</si>
  <si>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</si>
  <si>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</si>
  <si>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</si>
  <si>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</si>
  <si>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</si>
  <si>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</si>
  <si>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</si>
  <si>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</si>
  <si>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</si>
  <si>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</si>
  <si>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</si>
  <si>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</si>
  <si>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</si>
  <si>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</si>
  <si>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</si>
  <si>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</si>
  <si>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</si>
  <si>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</si>
  <si>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</si>
  <si>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</si>
  <si>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</si>
  <si>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</si>
  <si>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</si>
  <si>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</si>
  <si>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</si>
  <si>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</si>
  <si>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</si>
  <si>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</si>
  <si>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</si>
  <si>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</si>
  <si>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</si>
  <si>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</si>
  <si>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</si>
  <si>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</si>
  <si>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</si>
  <si>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</si>
  <si>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</si>
  <si>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</si>
  <si>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</si>
  <si>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</si>
  <si>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</si>
  <si>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</si>
  <si>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</si>
  <si>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</si>
  <si>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</si>
  <si>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</si>
  <si>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</si>
  <si>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</si>
  <si>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</si>
  <si>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</si>
  <si>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</si>
  <si>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</si>
  <si>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</si>
  <si>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</si>
  <si>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</si>
  <si>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</si>
  <si>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</si>
  <si>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</si>
  <si>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</si>
  <si>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</si>
  <si>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</si>
  <si>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</si>
  <si>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</si>
  <si>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</si>
  <si>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</si>
  <si>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</si>
  <si>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</si>
  <si>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</si>
  <si>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</si>
  <si>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</si>
  <si>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</si>
  <si>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</si>
  <si>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</si>
  <si>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</si>
  <si>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</si>
  <si>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</si>
  <si>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</si>
  <si>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</si>
  <si>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</si>
  <si>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</si>
  <si>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</si>
  <si>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</si>
  <si>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</si>
  <si>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</si>
  <si>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</si>
  <si>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</si>
  <si>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</si>
  <si>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</si>
  <si>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</si>
  <si>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</si>
  <si>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</si>
  <si>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</si>
  <si>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</si>
  <si>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</si>
  <si>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</si>
  <si>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</si>
  <si>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</si>
  <si>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</si>
  <si>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</si>
  <si>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</si>
  <si>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</si>
  <si>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</si>
  <si>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</si>
  <si>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</si>
  <si>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</si>
  <si>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</si>
  <si>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</si>
  <si>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</si>
  <si>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</si>
  <si>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</si>
  <si>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</si>
  <si>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</si>
  <si>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</si>
  <si>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</si>
  <si>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</si>
  <si>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</si>
  <si>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</si>
  <si>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</si>
  <si>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</si>
  <si>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</si>
  <si>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</si>
  <si>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</si>
  <si>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</si>
  <si>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</si>
  <si>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</si>
  <si>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</si>
  <si>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</si>
  <si>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</si>
  <si>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</si>
  <si>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</si>
  <si>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</si>
  <si>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</si>
  <si>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</si>
  <si>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</si>
  <si>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</si>
  <si>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</si>
  <si>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</si>
  <si>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</si>
  <si>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</si>
  <si>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</si>
  <si>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</si>
  <si>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</si>
  <si>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</si>
  <si>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</si>
  <si>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</si>
  <si>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</si>
  <si>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</si>
  <si>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</si>
  <si>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</si>
  <si>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</si>
  <si>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</si>
  <si>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</si>
  <si>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</si>
  <si>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</si>
  <si>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</si>
  <si>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</si>
  <si>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</si>
  <si>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</si>
  <si>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</si>
  <si>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</si>
  <si>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</si>
  <si>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</si>
  <si>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</si>
  <si>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</si>
  <si>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</si>
  <si>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</si>
  <si>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</si>
  <si>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</si>
  <si>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</si>
  <si>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</si>
  <si>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</si>
  <si>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</si>
  <si>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</si>
  <si>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</si>
  <si>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</si>
  <si>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</si>
  <si>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</si>
  <si>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</si>
  <si>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</si>
  <si>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</si>
  <si>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</si>
  <si>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</si>
  <si>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</si>
  <si>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</si>
  <si>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</si>
  <si>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</si>
  <si>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</si>
  <si>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</si>
  <si>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</si>
  <si>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</si>
  <si>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</si>
  <si>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</si>
  <si>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</si>
  <si>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</si>
  <si>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</si>
  <si>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</si>
  <si>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</si>
  <si>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</si>
  <si>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</si>
  <si>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</si>
  <si>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</si>
  <si>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</si>
  <si>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</si>
  <si>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</si>
  <si>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</si>
  <si>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</si>
  <si>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</si>
  <si>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</si>
  <si>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</si>
  <si>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</si>
  <si>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</si>
  <si>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</si>
  <si>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</si>
  <si>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</si>
  <si>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</si>
  <si>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</si>
  <si>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</si>
  <si>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</si>
  <si>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</si>
  <si>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</si>
  <si>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</si>
  <si>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</si>
  <si>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</si>
  <si>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</si>
  <si>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</si>
  <si>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</si>
  <si>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</si>
  <si>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</si>
  <si>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</si>
  <si>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</si>
  <si>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</si>
  <si>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</si>
  <si>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</si>
  <si>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</si>
  <si>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</si>
  <si>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</si>
  <si>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</si>
  <si>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</si>
  <si>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</si>
  <si>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</si>
  <si>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</si>
  <si>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</si>
  <si>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</si>
  <si>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</si>
  <si>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</si>
  <si>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</si>
  <si>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</si>
  <si>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</si>
  <si>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</si>
  <si>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</si>
  <si>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</si>
  <si>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</si>
  <si>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</si>
  <si>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</si>
  <si>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</si>
  <si>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</si>
  <si>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</si>
  <si>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</si>
  <si>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</si>
  <si>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</si>
  <si>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</si>
  <si>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</si>
  <si>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</si>
  <si>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</si>
  <si>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</si>
  <si>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</si>
  <si>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</si>
  <si>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</si>
  <si>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</si>
  <si>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</si>
  <si>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</si>
  <si>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</si>
  <si>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</si>
  <si>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</si>
  <si>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</si>
  <si>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</si>
  <si>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</si>
  <si>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</si>
  <si>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</si>
  <si>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</si>
  <si>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</si>
  <si>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</si>
  <si>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</si>
  <si>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</si>
  <si>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</si>
  <si>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</si>
  <si>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</si>
  <si>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</si>
  <si>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</si>
  <si>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</si>
  <si>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</si>
  <si>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</si>
  <si>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</si>
  <si>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</si>
  <si>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</si>
  <si>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</si>
  <si>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</si>
  <si>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</si>
  <si>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</si>
  <si>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</si>
  <si>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</si>
  <si>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</si>
  <si>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</si>
  <si>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</si>
  <si>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</si>
  <si>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</si>
  <si>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</si>
  <si>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</si>
  <si>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</si>
  <si>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</si>
  <si>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</si>
  <si>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</si>
  <si>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</si>
  <si>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</si>
  <si>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</si>
  <si>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</si>
  <si>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</si>
  <si>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</si>
  <si>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</si>
  <si>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</si>
  <si>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</si>
  <si>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</si>
  <si>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</si>
  <si>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</si>
  <si>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</si>
  <si>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</si>
  <si>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</si>
  <si>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</si>
  <si>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</si>
  <si>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</si>
  <si>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</si>
  <si>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</si>
  <si>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</si>
  <si>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</si>
  <si>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</si>
  <si>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</si>
  <si>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</si>
  <si>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</si>
  <si>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</si>
  <si>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</si>
  <si>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</si>
  <si>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</si>
  <si>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</si>
  <si>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</si>
  <si>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</si>
  <si>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</si>
  <si>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</si>
  <si>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</si>
  <si>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</si>
  <si>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</si>
  <si>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</si>
  <si>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</si>
  <si>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</si>
  <si>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</si>
  <si>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</si>
  <si>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</si>
  <si>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</si>
  <si>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</si>
  <si>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</si>
  <si>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</si>
  <si>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</si>
  <si>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</si>
  <si>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</si>
  <si>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</si>
  <si>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</si>
  <si>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</si>
  <si>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</si>
  <si>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</si>
  <si>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</si>
  <si>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</si>
  <si>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</si>
  <si>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</si>
  <si>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</si>
  <si>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</si>
  <si>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</si>
  <si>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</si>
  <si>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</si>
  <si>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</si>
  <si>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</si>
  <si>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</si>
  <si>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</si>
  <si>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</si>
  <si>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</si>
  <si>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</si>
  <si>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</si>
  <si>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</si>
  <si>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</si>
  <si>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</si>
  <si>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</si>
  <si>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</si>
  <si>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</si>
  <si>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</si>
  <si>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</si>
  <si>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</si>
  <si>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</si>
  <si>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</si>
  <si>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</si>
  <si>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</si>
  <si>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</si>
  <si>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</si>
  <si>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</si>
  <si>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</si>
  <si>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</si>
  <si>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</si>
  <si>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</si>
  <si>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</si>
  <si>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</si>
  <si>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</si>
  <si>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</si>
  <si>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</si>
  <si>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</si>
  <si>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</si>
  <si>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</si>
  <si>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</si>
  <si>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</si>
  <si>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</si>
  <si>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</si>
  <si>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</si>
  <si>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</si>
  <si>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</si>
  <si>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</si>
  <si>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</si>
  <si>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</si>
  <si>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</si>
  <si>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</si>
  <si>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</si>
  <si>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</si>
  <si>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</si>
  <si>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</si>
  <si>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</si>
  <si>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</si>
  <si>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</si>
  <si>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</si>
  <si>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</si>
  <si>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</si>
  <si>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</si>
  <si>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</si>
  <si>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</si>
  <si>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</si>
  <si>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</si>
  <si>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</si>
  <si>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</si>
  <si>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</si>
  <si>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</si>
  <si>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</si>
  <si>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</si>
  <si>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</si>
  <si>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</si>
  <si>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</si>
  <si>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</si>
  <si>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</si>
  <si>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</si>
  <si>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</si>
  <si>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</si>
  <si>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</si>
  <si>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</si>
  <si>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</si>
  <si>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</si>
  <si>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</si>
  <si>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</si>
  <si>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</si>
  <si>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</si>
  <si>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</si>
  <si>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</si>
  <si>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</si>
  <si>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</si>
  <si>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</si>
  <si>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</si>
  <si>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</si>
  <si>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</si>
  <si>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</si>
  <si>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</si>
  <si>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</si>
  <si>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</si>
  <si>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</si>
  <si>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</si>
  <si>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</si>
  <si>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</si>
  <si>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</si>
  <si>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</si>
  <si>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</si>
  <si>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</si>
  <si>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</si>
  <si>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</si>
  <si>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</si>
  <si>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</si>
  <si>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</si>
  <si>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</si>
  <si>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</si>
  <si>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</si>
  <si>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</si>
  <si>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</si>
  <si>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</si>
  <si>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</si>
  <si>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</si>
  <si>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</si>
  <si>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</si>
  <si>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</si>
  <si>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</si>
  <si>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</si>
  <si>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</si>
  <si>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</si>
  <si>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</si>
  <si>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</si>
  <si>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</si>
  <si>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</si>
  <si>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</si>
  <si>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</si>
  <si>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</si>
  <si>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</si>
  <si>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</si>
  <si>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</si>
  <si>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</si>
  <si>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</si>
  <si>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</si>
  <si>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</si>
  <si>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</si>
  <si>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</si>
  <si>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</si>
  <si>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</si>
  <si>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</si>
  <si>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</si>
  <si>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</si>
  <si>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</si>
  <si>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</si>
  <si>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</si>
  <si>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</si>
  <si>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</si>
  <si>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</si>
  <si>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</si>
  <si>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</si>
  <si>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</si>
  <si>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</si>
  <si>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</si>
  <si>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</si>
  <si>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</si>
  <si>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</si>
  <si>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</si>
  <si>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</si>
  <si>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</si>
  <si>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</si>
  <si>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</si>
  <si>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</si>
  <si>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</si>
  <si>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</si>
  <si>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</si>
  <si>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</si>
  <si>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</si>
  <si>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</si>
  <si>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</si>
  <si>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</si>
  <si>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</si>
  <si>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</si>
  <si>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</si>
  <si>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</si>
  <si>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</si>
  <si>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</si>
  <si>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</si>
  <si>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</si>
  <si>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</si>
  <si>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</si>
  <si>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</si>
  <si>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</si>
  <si>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</si>
  <si>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</si>
  <si>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</si>
  <si>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</si>
  <si>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</si>
  <si>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</si>
  <si>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</si>
  <si>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</si>
  <si>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</si>
  <si>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</si>
  <si>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</si>
  <si>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</si>
  <si>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</si>
  <si>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</si>
  <si>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</si>
  <si>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</si>
  <si>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</si>
  <si>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</si>
  <si>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</si>
  <si>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</si>
  <si>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</si>
  <si>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</si>
  <si>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</si>
  <si>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</si>
  <si>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</si>
  <si>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</si>
  <si>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</si>
  <si>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</si>
  <si>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</si>
  <si>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</si>
  <si>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</si>
  <si>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</si>
  <si>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</si>
  <si>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</si>
  <si>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</si>
  <si>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</si>
  <si>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</si>
  <si>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</si>
  <si>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</si>
  <si>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</si>
  <si>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</si>
  <si>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</si>
  <si>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</si>
  <si>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</si>
  <si>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</si>
  <si>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</si>
  <si>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</si>
  <si>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</si>
  <si>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</si>
  <si>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</si>
  <si>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</si>
  <si>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</si>
  <si>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</si>
  <si>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</si>
  <si>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</si>
  <si>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</si>
  <si>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</si>
  <si>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</si>
  <si>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</si>
  <si>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</si>
  <si>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</si>
  <si>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</si>
  <si>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</si>
  <si>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</si>
  <si>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</si>
  <si>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</si>
  <si>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</si>
  <si>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</si>
  <si>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</si>
  <si>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</si>
  <si>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</si>
  <si>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</si>
  <si>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</si>
  <si>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</si>
  <si>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</si>
  <si>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</si>
  <si>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</si>
  <si>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</si>
  <si>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</si>
  <si>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</si>
  <si>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</si>
  <si>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</si>
  <si>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</si>
  <si>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</si>
  <si>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</si>
  <si>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</si>
  <si>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</si>
  <si>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</si>
  <si>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</si>
  <si>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</si>
  <si>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</si>
  <si>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</si>
  <si>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</si>
  <si>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</si>
  <si>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</si>
  <si>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</si>
  <si>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</si>
  <si>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</si>
  <si>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</si>
  <si>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</si>
  <si>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</si>
  <si>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</si>
  <si>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</si>
  <si>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</si>
  <si>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</si>
  <si>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</si>
  <si>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</si>
  <si>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</si>
  <si>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</si>
  <si>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</si>
  <si>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</si>
  <si>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</si>
  <si>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</si>
  <si>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</si>
  <si>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</si>
  <si>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</si>
  <si>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</si>
  <si>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</si>
  <si>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</si>
  <si>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</si>
  <si>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</si>
  <si>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</si>
  <si>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</si>
  <si>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</si>
  <si>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</si>
  <si>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</si>
  <si>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</si>
  <si>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</si>
  <si>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</si>
  <si>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</si>
  <si>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</si>
  <si>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</si>
  <si>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</si>
  <si>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</si>
  <si>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</si>
  <si>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</si>
  <si>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</si>
  <si>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</si>
  <si>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</si>
  <si>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</si>
  <si>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</si>
  <si>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</si>
  <si>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</si>
  <si>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</si>
  <si>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</si>
  <si>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</si>
  <si>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</si>
  <si>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</si>
  <si>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</si>
  <si>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</si>
  <si>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</si>
  <si>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</si>
  <si>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</si>
  <si>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</si>
  <si>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</si>
  <si>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</si>
  <si>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</si>
  <si>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</si>
  <si>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</si>
  <si>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</si>
  <si>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</si>
  <si>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</si>
  <si>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</si>
  <si>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</si>
  <si>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</si>
  <si>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</si>
  <si>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</si>
  <si>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</si>
  <si>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</si>
  <si>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</si>
  <si>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</si>
  <si>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</si>
  <si>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</si>
  <si>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</si>
  <si>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</si>
  <si>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</si>
  <si>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</si>
  <si>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</si>
  <si>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</si>
  <si>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</si>
  <si>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</si>
  <si>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</si>
  <si>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</si>
  <si>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</si>
  <si>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</si>
  <si>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</si>
  <si>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</si>
  <si>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</si>
  <si>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</si>
  <si>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</si>
  <si>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</si>
  <si>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</si>
  <si>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</si>
  <si>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</si>
  <si>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</si>
  <si>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</si>
  <si>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</si>
  <si>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</si>
  <si>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</si>
  <si>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</si>
  <si>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</si>
  <si>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</si>
  <si>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</si>
  <si>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</si>
  <si>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</si>
  <si>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</si>
  <si>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</si>
  <si>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</si>
  <si>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</si>
  <si>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</si>
  <si>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</si>
  <si>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</si>
  <si>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</si>
  <si>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</si>
  <si>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</si>
  <si>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</si>
  <si>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</si>
  <si>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</si>
  <si>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</si>
  <si>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</si>
  <si>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</si>
  <si>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</si>
  <si>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</si>
  <si>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</si>
  <si>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</si>
  <si>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</si>
  <si>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</si>
  <si>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</si>
  <si>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</si>
  <si>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</si>
  <si>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</si>
  <si>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</si>
  <si>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</si>
  <si>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</si>
  <si>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</si>
  <si>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</si>
  <si>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</si>
  <si>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</si>
  <si>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</si>
  <si>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</si>
  <si>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</si>
  <si>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</si>
  <si>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</si>
  <si>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</si>
  <si>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</si>
  <si>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</si>
  <si>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</si>
  <si>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</si>
  <si>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</si>
  <si>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</si>
  <si>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</si>
  <si>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</si>
  <si>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</si>
  <si>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</si>
  <si>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</si>
  <si>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</si>
  <si>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</si>
  <si>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</si>
  <si>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</si>
  <si>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</si>
  <si>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</si>
  <si>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</si>
  <si>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</si>
  <si>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</si>
  <si>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</si>
  <si>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</si>
  <si>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</si>
  <si>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</si>
  <si>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</si>
  <si>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</si>
  <si>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</si>
  <si>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</si>
  <si>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</si>
  <si>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</si>
  <si>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</si>
  <si>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</si>
  <si>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</si>
  <si>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</si>
  <si>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</si>
  <si>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</si>
  <si>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</si>
  <si>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</si>
  <si>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</si>
  <si>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</si>
  <si>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</si>
  <si>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</si>
  <si>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</si>
  <si>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</si>
  <si>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</si>
  <si>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</si>
  <si>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</si>
  <si>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</si>
  <si>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</si>
  <si>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</si>
  <si>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</si>
  <si>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</si>
  <si>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</si>
  <si>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</si>
  <si>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</si>
  <si>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</si>
  <si>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</si>
  <si>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</si>
  <si>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</si>
  <si>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</si>
  <si>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</si>
  <si>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</si>
  <si>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</si>
  <si>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</si>
  <si>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</si>
  <si>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</si>
  <si>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</si>
  <si>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</si>
  <si>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</si>
  <si>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</si>
  <si>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</si>
  <si>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</si>
  <si>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</si>
  <si>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</si>
  <si>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</si>
  <si>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</si>
  <si>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</si>
  <si>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</si>
  <si>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</si>
  <si>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</si>
  <si>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</si>
  <si>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</si>
  <si>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</si>
  <si>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</si>
  <si>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</si>
  <si>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</si>
  <si>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</si>
  <si>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</si>
  <si>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</si>
  <si>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</si>
  <si>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</si>
  <si>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</si>
  <si>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</si>
  <si>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</si>
  <si>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</si>
  <si>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</si>
  <si>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</si>
  <si>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</si>
  <si>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</si>
  <si>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</si>
  <si>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</si>
  <si>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</si>
  <si>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</si>
  <si>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</si>
  <si>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</si>
  <si>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</si>
  <si>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</si>
  <si>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</si>
  <si>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</si>
  <si>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</si>
  <si>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</si>
  <si>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</si>
  <si>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</si>
  <si>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</si>
  <si>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</si>
  <si>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</si>
  <si>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</si>
  <si>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</si>
  <si>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</si>
  <si>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</si>
  <si>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</si>
  <si>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</si>
  <si>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</si>
  <si>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</si>
  <si>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</si>
  <si>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</si>
  <si>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</si>
  <si>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</si>
  <si>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</si>
  <si>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</si>
  <si>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</si>
  <si>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</si>
  <si>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</si>
  <si>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</si>
  <si>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</si>
  <si>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</si>
  <si>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</si>
  <si>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</si>
  <si>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</si>
  <si>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</si>
  <si>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</si>
  <si>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</si>
  <si>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</si>
  <si>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</si>
  <si>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</si>
  <si>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</si>
  <si>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</si>
  <si>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</si>
  <si>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</si>
  <si>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</si>
  <si>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</si>
  <si>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</si>
  <si>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</si>
  <si>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</si>
  <si>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</si>
  <si>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</si>
  <si>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</si>
  <si>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</si>
  <si>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</si>
  <si>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</si>
  <si>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</si>
  <si>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</si>
  <si>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</si>
  <si>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</si>
  <si>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</si>
  <si>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</si>
  <si>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</si>
  <si>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</si>
  <si>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</si>
  <si>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</si>
  <si>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</si>
  <si>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</si>
  <si>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</si>
  <si>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</si>
  <si>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</si>
  <si>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</si>
  <si>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</si>
  <si>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</si>
  <si>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</si>
  <si>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</si>
  <si>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</si>
  <si>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</si>
  <si>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</si>
  <si>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</si>
  <si>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</si>
  <si>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</si>
  <si>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</si>
  <si>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</si>
  <si>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</si>
  <si>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</si>
  <si>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</si>
  <si>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</si>
  <si>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</si>
  <si>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</si>
  <si>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</si>
  <si>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</si>
  <si>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</si>
  <si>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</si>
  <si>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</si>
  <si>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</si>
  <si>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</si>
  <si>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</si>
  <si>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</si>
  <si>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</si>
  <si>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</si>
  <si>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</si>
  <si>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</si>
  <si>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</si>
  <si>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</si>
  <si>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</si>
  <si>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</si>
  <si>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</si>
  <si>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</si>
  <si>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</si>
  <si>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</si>
  <si>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</si>
  <si>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</si>
  <si>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</si>
  <si>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</si>
  <si>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</si>
  <si>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</si>
  <si>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</si>
  <si>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</si>
  <si>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</si>
  <si>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</si>
  <si>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</si>
  <si>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</si>
  <si>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</si>
  <si>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</si>
  <si>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</si>
  <si>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</si>
  <si>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</si>
  <si>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</si>
  <si>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</si>
  <si>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</si>
  <si>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</si>
  <si>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</si>
  <si>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</si>
  <si>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</si>
  <si>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</si>
  <si>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</si>
  <si>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</si>
  <si>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</si>
  <si>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</si>
  <si>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</si>
  <si>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</si>
  <si>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</si>
  <si>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</si>
  <si>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</si>
  <si>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</si>
  <si>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</si>
  <si>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</si>
  <si>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</si>
  <si>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</si>
  <si>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</si>
  <si>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</si>
  <si>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</si>
  <si>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</si>
  <si>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</si>
  <si>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</si>
  <si>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</si>
  <si>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</si>
  <si>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</si>
  <si>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</si>
  <si>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</si>
  <si>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</si>
  <si>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</si>
  <si>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</si>
  <si>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</si>
  <si>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</si>
  <si>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</si>
  <si>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</si>
  <si>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</si>
  <si>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</si>
  <si>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</si>
  <si>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</si>
  <si>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</si>
  <si>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</si>
  <si>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</si>
  <si>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</si>
  <si>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</si>
  <si>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</si>
  <si>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</si>
  <si>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</si>
  <si>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</si>
  <si>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</si>
  <si>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</si>
  <si>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</si>
  <si>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</si>
  <si>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</si>
  <si>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</si>
  <si>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</si>
  <si>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</si>
  <si>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</si>
  <si>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</si>
  <si>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</si>
  <si>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</si>
  <si>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</si>
  <si>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</si>
  <si>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</si>
  <si>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</si>
  <si>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</si>
  <si>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</si>
  <si>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</si>
  <si>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</si>
  <si>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</si>
  <si>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</si>
  <si>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</si>
  <si>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</si>
  <si>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</si>
  <si>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</si>
  <si>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</si>
  <si>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</si>
  <si>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</si>
  <si>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</si>
  <si>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</si>
  <si>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</si>
  <si>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</si>
  <si>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</si>
  <si>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</si>
  <si>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</si>
  <si>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</si>
  <si>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</si>
  <si>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</si>
  <si>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</si>
  <si>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</si>
  <si>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</si>
  <si>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</si>
  <si>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</si>
  <si>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</si>
  <si>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</si>
  <si>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</si>
  <si>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</si>
  <si>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</si>
  <si>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</si>
  <si>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</si>
  <si>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</si>
  <si>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</si>
  <si>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</si>
  <si>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</si>
  <si>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</si>
  <si>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</si>
  <si>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</si>
  <si>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</si>
  <si>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</si>
  <si>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</si>
  <si>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</si>
  <si>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</si>
  <si>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</si>
  <si>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</si>
  <si>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</si>
  <si>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</si>
  <si>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</si>
  <si>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</si>
  <si>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</si>
  <si>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</si>
  <si>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</si>
  <si>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</si>
  <si>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</si>
  <si>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</si>
  <si>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</si>
  <si>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</si>
  <si>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</si>
  <si>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</si>
  <si>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</si>
  <si>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</si>
  <si>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</si>
  <si>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</si>
  <si>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</si>
  <si>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</si>
  <si>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</si>
  <si>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</si>
  <si>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</si>
  <si>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</si>
  <si>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</si>
  <si>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</si>
  <si>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</si>
  <si>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</si>
  <si>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</si>
  <si>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</si>
  <si>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</si>
  <si>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</si>
  <si>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</si>
  <si>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</si>
  <si>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</si>
  <si>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</si>
  <si>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</si>
  <si>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</si>
  <si>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</si>
  <si>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</si>
  <si>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</si>
  <si>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</si>
  <si>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</si>
  <si>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</si>
  <si>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</si>
  <si>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</si>
  <si>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</si>
  <si>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</si>
  <si>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</si>
  <si>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</si>
  <si>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</si>
  <si>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</si>
  <si>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</si>
  <si>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</si>
  <si>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</si>
  <si>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</si>
  <si>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</si>
  <si>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</si>
  <si>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</si>
  <si>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</si>
  <si>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</si>
  <si>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</si>
  <si>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</si>
  <si>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</si>
  <si>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</si>
  <si>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</si>
  <si>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</si>
  <si>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</si>
  <si>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</si>
  <si>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</si>
  <si>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</si>
  <si>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</si>
  <si>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</si>
  <si>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</si>
  <si>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</si>
  <si>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</si>
  <si>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</si>
  <si>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</si>
  <si>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</si>
  <si>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</si>
  <si>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</si>
  <si>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</si>
  <si>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</si>
  <si>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</si>
  <si>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</si>
  <si>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</si>
  <si>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</si>
  <si>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</si>
  <si>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</si>
  <si>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</si>
  <si>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</si>
  <si>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</si>
  <si>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</si>
  <si>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</si>
  <si>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</si>
  <si>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</si>
  <si>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</si>
  <si>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</si>
  <si>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</si>
  <si>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</si>
  <si>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</si>
  <si>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</si>
  <si>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</si>
  <si>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</si>
  <si>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</si>
  <si>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</si>
  <si>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</si>
  <si>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</si>
  <si>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</si>
  <si>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</si>
  <si>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</si>
  <si>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</si>
  <si>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</si>
  <si>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</si>
  <si>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</si>
  <si>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</si>
  <si>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</si>
  <si>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</si>
  <si>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</si>
  <si>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</si>
  <si>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</si>
  <si>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</si>
  <si>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</si>
  <si>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</si>
  <si>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</si>
  <si>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</si>
  <si>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</si>
  <si>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</si>
  <si>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</si>
  <si>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</si>
  <si>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</si>
  <si>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</si>
  <si>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</si>
  <si>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</si>
  <si>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</si>
  <si>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</si>
  <si>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</si>
  <si>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</si>
  <si>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</si>
  <si>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</si>
  <si>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</si>
  <si>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</si>
  <si>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</si>
  <si>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</si>
  <si>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</si>
  <si>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</si>
  <si>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</si>
  <si>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</si>
  <si>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</si>
  <si>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</si>
  <si>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</si>
  <si>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</si>
  <si>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</si>
  <si>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</si>
  <si>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</si>
  <si>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</si>
  <si>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</si>
  <si>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</si>
  <si>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</si>
  <si>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</si>
  <si>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</si>
  <si>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</si>
  <si>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</si>
  <si>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</si>
  <si>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</si>
  <si>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</si>
  <si>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</si>
  <si>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</si>
  <si>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</si>
  <si>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</si>
  <si>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</si>
  <si>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</si>
  <si>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</si>
  <si>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</si>
  <si>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</si>
  <si>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</si>
  <si>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</si>
  <si>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</si>
  <si>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</si>
  <si>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</si>
  <si>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</si>
  <si>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</si>
  <si>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</si>
  <si>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</si>
  <si>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</si>
  <si>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</si>
  <si>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</si>
  <si>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</si>
  <si>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</si>
  <si>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</si>
  <si>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</si>
  <si>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</si>
  <si>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</si>
  <si>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</si>
  <si>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</si>
  <si>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</si>
  <si>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</si>
  <si>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</si>
  <si>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</si>
  <si>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</si>
  <si>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</si>
  <si>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</si>
  <si>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</si>
  <si>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</si>
  <si>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</si>
  <si>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</si>
  <si>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</si>
  <si>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</si>
  <si>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</si>
  <si>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</si>
  <si>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</si>
  <si>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</si>
  <si>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</si>
  <si>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</si>
  <si>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</si>
  <si>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</si>
  <si>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</si>
  <si>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</si>
  <si>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</si>
  <si>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</si>
  <si>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</si>
  <si>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</si>
  <si>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</si>
  <si>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</si>
  <si>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</si>
  <si>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</si>
  <si>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</si>
  <si>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</si>
  <si>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</si>
  <si>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</si>
  <si>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</si>
  <si>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</si>
  <si>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</si>
  <si>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</si>
  <si>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</si>
  <si>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</si>
  <si>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</si>
  <si>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</si>
  <si>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</si>
  <si>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</si>
  <si>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</si>
  <si>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</si>
  <si>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</si>
  <si>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</si>
  <si>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</si>
  <si>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</si>
  <si>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</si>
  <si>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</si>
  <si>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</si>
  <si>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</si>
  <si>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</si>
  <si>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</si>
  <si>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</si>
  <si>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</si>
  <si>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</si>
  <si>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</si>
  <si>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</si>
  <si>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</si>
  <si>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</si>
  <si>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</si>
  <si>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</si>
  <si>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</si>
  <si>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</si>
  <si>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</si>
  <si>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</si>
  <si>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</si>
  <si>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</si>
  <si>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</si>
  <si>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</si>
  <si>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</si>
  <si>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</si>
  <si>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</si>
  <si>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</si>
  <si>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</si>
  <si>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</si>
  <si>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</si>
  <si>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</si>
  <si>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</si>
  <si>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</si>
  <si>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</si>
  <si>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</si>
  <si>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</si>
  <si>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</si>
  <si>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</si>
  <si>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</si>
  <si>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</si>
  <si>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</si>
  <si>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</si>
  <si>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</si>
  <si>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</si>
  <si>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</si>
  <si>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</si>
  <si>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</si>
  <si>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</si>
  <si>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</si>
  <si>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</si>
  <si>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</si>
  <si>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</si>
  <si>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</si>
  <si>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</si>
  <si>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</si>
  <si>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</si>
  <si>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</si>
  <si>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</si>
  <si>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</si>
  <si>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</si>
  <si>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</si>
  <si>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</si>
  <si>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</si>
  <si>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</si>
  <si>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</si>
  <si>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</si>
  <si>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</si>
  <si>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</si>
  <si>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</si>
  <si>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</si>
  <si>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</si>
  <si>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</si>
  <si>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</si>
  <si>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</si>
  <si>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</si>
  <si>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</si>
  <si>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</si>
  <si>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</si>
  <si>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</si>
  <si>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</si>
  <si>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</si>
  <si>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</si>
  <si>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</si>
  <si>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</si>
  <si>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</si>
  <si>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</si>
  <si>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</si>
  <si>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</si>
  <si>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</si>
  <si>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</si>
  <si>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</si>
  <si>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</si>
  <si>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</si>
  <si>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</si>
  <si>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</si>
  <si>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</si>
  <si>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</si>
  <si>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</si>
  <si>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</si>
  <si>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</si>
  <si>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</si>
  <si>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</si>
  <si>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</si>
  <si>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</si>
  <si>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</si>
  <si>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</si>
  <si>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</si>
  <si>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</si>
  <si>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</si>
  <si>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</si>
  <si>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</si>
  <si>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</si>
  <si>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</si>
  <si>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</si>
  <si>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</si>
  <si>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</si>
  <si>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</si>
  <si>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</si>
  <si>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</si>
  <si>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</si>
  <si>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</si>
  <si>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</si>
  <si>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</si>
  <si>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</si>
  <si>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</si>
  <si>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</si>
  <si>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</si>
  <si>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</si>
  <si>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</si>
  <si>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</si>
  <si>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</si>
  <si>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</si>
  <si>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</si>
  <si>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</si>
  <si>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</si>
  <si>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</si>
  <si>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</si>
  <si>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</si>
  <si>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</si>
  <si>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</si>
  <si>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</si>
  <si>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</si>
  <si>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</si>
  <si>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</si>
  <si>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</si>
  <si>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</si>
  <si>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</si>
  <si>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</si>
  <si>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</si>
  <si>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</si>
  <si>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</si>
  <si>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</si>
  <si>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</si>
  <si>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</si>
  <si>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</si>
  <si>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</si>
  <si>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</si>
  <si>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</si>
  <si>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</si>
  <si>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</si>
  <si>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</si>
  <si>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</si>
  <si>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</si>
  <si>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</si>
  <si>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</si>
  <si>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</si>
  <si>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</si>
  <si>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</si>
  <si>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</si>
  <si>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</si>
  <si>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</si>
  <si>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</si>
  <si>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</si>
  <si>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</si>
  <si>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</si>
  <si>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</si>
  <si>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</si>
  <si>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</si>
  <si>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</si>
  <si>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</si>
  <si>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</si>
  <si>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</si>
  <si>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</si>
  <si>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</si>
  <si>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</si>
  <si>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</si>
  <si>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</si>
  <si>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</si>
  <si>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</si>
  <si>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</si>
  <si>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</si>
  <si>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</si>
  <si>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</si>
  <si>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</si>
  <si>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</si>
  <si>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</si>
  <si>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</si>
  <si>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</si>
  <si>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</si>
  <si>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</si>
  <si>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</si>
  <si>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</si>
  <si>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</si>
  <si>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</si>
  <si>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</si>
  <si>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</si>
  <si>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</si>
  <si>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</si>
  <si>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</si>
  <si>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</si>
  <si>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</si>
  <si>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</si>
  <si>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</si>
  <si>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</si>
  <si>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</si>
  <si>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</si>
  <si>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</si>
  <si>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</si>
  <si>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</si>
  <si>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</si>
  <si>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</si>
  <si>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</si>
  <si>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</si>
  <si>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</si>
  <si>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</si>
  <si>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</si>
  <si>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</si>
  <si>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</si>
  <si>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</si>
  <si>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</si>
  <si>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</si>
  <si>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</si>
  <si>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</si>
  <si>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</si>
  <si>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</si>
  <si>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</si>
  <si>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</si>
  <si>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</si>
  <si>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</si>
  <si>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</si>
  <si>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</si>
  <si>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</si>
  <si>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</si>
  <si>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</si>
  <si>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</si>
  <si>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</si>
  <si>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</si>
  <si>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</si>
  <si>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</si>
  <si>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</si>
  <si>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</si>
  <si>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</si>
  <si>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</si>
  <si>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</si>
  <si>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</si>
  <si>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</si>
  <si>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</si>
  <si>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</si>
  <si>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</si>
  <si>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</si>
  <si>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</si>
  <si>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</si>
  <si>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</si>
  <si>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</si>
  <si>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</si>
  <si>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</si>
  <si>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</si>
  <si>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</si>
  <si>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</si>
  <si>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</si>
  <si>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</si>
  <si>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</si>
  <si>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</si>
  <si>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</si>
  <si>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</si>
  <si>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</si>
  <si>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</si>
  <si>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</si>
  <si>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</si>
  <si>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</si>
  <si>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</si>
  <si>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</si>
  <si>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</si>
  <si>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</si>
  <si>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</si>
  <si>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</si>
  <si>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</si>
  <si>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</si>
  <si>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</si>
  <si>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</si>
  <si>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</si>
  <si>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</si>
  <si>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</si>
  <si>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</si>
  <si>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</si>
  <si>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</si>
  <si>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</si>
  <si>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</si>
  <si>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</si>
  <si>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</si>
  <si>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</si>
  <si>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</si>
  <si>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</si>
  <si>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</si>
  <si>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</si>
  <si>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</si>
  <si>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</si>
  <si>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</si>
  <si>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</si>
  <si>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</si>
  <si>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</si>
  <si>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</si>
  <si>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</si>
  <si>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</si>
  <si>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</si>
  <si>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</si>
  <si>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</si>
  <si>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</si>
  <si>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</si>
  <si>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</si>
  <si>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</si>
  <si>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</si>
  <si>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</si>
  <si>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</si>
  <si>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</si>
  <si>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</si>
  <si>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</si>
  <si>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</si>
  <si>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</si>
  <si>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</si>
  <si>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</si>
  <si>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</si>
  <si>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</si>
  <si>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</si>
  <si>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</si>
  <si>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</si>
  <si>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</si>
  <si>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</si>
  <si>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</si>
  <si>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</si>
  <si>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</si>
  <si>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</si>
  <si>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</si>
  <si>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</si>
  <si>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</si>
  <si>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</si>
  <si>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</si>
  <si>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</si>
  <si>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</si>
  <si>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</si>
  <si>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</si>
  <si>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</si>
  <si>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</si>
  <si>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</si>
  <si>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</si>
  <si>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</si>
  <si>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</si>
  <si>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</si>
  <si>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</si>
  <si>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</si>
  <si>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</si>
  <si>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</si>
  <si>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</si>
  <si>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</si>
  <si>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</si>
  <si>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</si>
  <si>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</si>
  <si>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</si>
  <si>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</si>
  <si>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</si>
  <si>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</si>
  <si>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</si>
  <si>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</si>
  <si>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</si>
  <si>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</si>
  <si>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</si>
  <si>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</si>
  <si>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</si>
  <si>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</si>
  <si>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</si>
  <si>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</si>
  <si>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</si>
  <si>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</si>
  <si>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</si>
  <si>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</si>
  <si>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</si>
  <si>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</si>
  <si>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</si>
  <si>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</si>
  <si>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</si>
  <si>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</si>
  <si>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</si>
  <si>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</si>
  <si>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</si>
  <si>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</si>
  <si>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</si>
  <si>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</si>
  <si>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</si>
  <si>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</si>
  <si>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</si>
  <si>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</si>
  <si>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</si>
  <si>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</si>
  <si>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</si>
  <si>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</si>
  <si>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</si>
  <si>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</si>
  <si>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</si>
  <si>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</si>
  <si>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</si>
  <si>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</si>
  <si>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</si>
  <si>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</si>
  <si>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</si>
  <si>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</si>
  <si>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</si>
  <si>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</si>
  <si>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</si>
  <si>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</si>
  <si>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</si>
  <si>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</si>
  <si>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</si>
  <si>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</si>
  <si>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</si>
  <si>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</si>
  <si>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</si>
  <si>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</si>
  <si>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</si>
  <si>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</si>
  <si>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</si>
  <si>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</si>
  <si>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</si>
  <si>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</si>
  <si>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</si>
  <si>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</si>
  <si>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</si>
  <si>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</si>
  <si>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</si>
  <si>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</si>
  <si>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</si>
  <si>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</si>
  <si>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</si>
  <si>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</si>
  <si>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</si>
  <si>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</si>
  <si>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</si>
  <si>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</si>
  <si>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</si>
  <si>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</si>
  <si>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</si>
  <si>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</si>
  <si>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</si>
  <si>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</si>
  <si>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</si>
  <si>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</si>
  <si>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</si>
  <si>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</si>
  <si>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</si>
  <si>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</si>
  <si>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</si>
  <si>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</si>
  <si>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</si>
  <si>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</si>
  <si>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</si>
  <si>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</si>
  <si>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</si>
  <si>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</si>
  <si>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</si>
  <si>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</si>
  <si>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</si>
  <si>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</si>
  <si>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</si>
  <si>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</si>
  <si>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</si>
  <si>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</si>
  <si>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</si>
  <si>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</si>
  <si>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</si>
  <si>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</si>
  <si>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</si>
  <si>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</si>
  <si>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</si>
  <si>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</si>
  <si>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</si>
  <si>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</si>
  <si>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</si>
  <si>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</si>
  <si>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</si>
  <si>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</si>
  <si>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</si>
  <si>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</si>
  <si>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</si>
  <si>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</si>
  <si>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</si>
  <si>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</si>
  <si>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</si>
  <si>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</si>
  <si>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</si>
  <si>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</si>
  <si>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</si>
  <si>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</si>
  <si>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</si>
  <si>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</si>
  <si>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</si>
  <si>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</si>
  <si>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</si>
  <si>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</si>
  <si>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</si>
  <si>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</si>
  <si>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</si>
  <si>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</si>
  <si>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</si>
  <si>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</si>
  <si>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</si>
  <si>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</si>
  <si>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</si>
  <si>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</si>
  <si>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</si>
  <si>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</si>
  <si>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</si>
  <si>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</si>
  <si>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</si>
  <si>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</si>
  <si>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</si>
  <si>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</si>
  <si>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</si>
  <si>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</si>
  <si>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</si>
  <si>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</si>
  <si>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</si>
  <si>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</si>
  <si>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</si>
  <si>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</si>
  <si>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</si>
  <si>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</si>
  <si>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</si>
  <si>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</si>
  <si>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</si>
  <si>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</si>
  <si>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</si>
  <si>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</si>
  <si>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</si>
  <si>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</si>
  <si>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</si>
  <si>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</si>
  <si>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</si>
  <si>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</si>
  <si>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</si>
  <si>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</si>
  <si>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</si>
  <si>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</si>
  <si>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</si>
  <si>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</si>
  <si>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</si>
  <si>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</si>
  <si>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</si>
  <si>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</si>
  <si>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</si>
  <si>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</si>
  <si>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</si>
  <si>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</si>
  <si>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</si>
  <si>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</si>
  <si>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</si>
  <si>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</si>
  <si>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</si>
  <si>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</si>
  <si>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</si>
  <si>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</si>
  <si>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</si>
  <si>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</si>
  <si>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</si>
  <si>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</si>
  <si>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</si>
  <si>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</si>
  <si>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</si>
  <si>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</si>
  <si>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</si>
  <si>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</si>
  <si>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</si>
  <si>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</si>
  <si>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</si>
  <si>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</si>
  <si>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</si>
  <si>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</si>
  <si>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</si>
  <si>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</si>
  <si>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</si>
  <si>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</si>
  <si>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</si>
  <si>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</si>
  <si>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</si>
  <si>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</si>
  <si>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</si>
  <si>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</si>
  <si>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</si>
  <si>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</si>
  <si>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</si>
  <si>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</si>
  <si>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</si>
  <si>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</si>
  <si>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</si>
  <si>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</si>
  <si>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</si>
  <si>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</si>
  <si>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</si>
  <si>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</si>
  <si>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</si>
  <si>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</si>
  <si>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</si>
  <si>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</si>
  <si>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</si>
  <si>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</si>
  <si>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</si>
  <si>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</si>
  <si>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</si>
  <si>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</si>
  <si>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</si>
  <si>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</si>
  <si>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</si>
  <si>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</si>
  <si>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</si>
  <si>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</si>
  <si>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</si>
  <si>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</si>
  <si>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</si>
  <si>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</si>
  <si>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</si>
  <si>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</si>
  <si>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</si>
  <si>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</si>
  <si>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</si>
  <si>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</si>
  <si>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</si>
  <si>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</si>
  <si>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</si>
  <si>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</si>
  <si>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</si>
  <si>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</si>
  <si>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</si>
  <si>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</si>
  <si>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</si>
  <si>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</si>
  <si>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</si>
  <si>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</si>
  <si>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</si>
  <si>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</si>
  <si>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</si>
  <si>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</si>
  <si>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</si>
  <si>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</si>
  <si>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</si>
  <si>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</si>
  <si>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</si>
  <si>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</si>
  <si>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</si>
  <si>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</si>
  <si>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</si>
  <si>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</si>
  <si>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</si>
  <si>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</si>
  <si>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</si>
  <si>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</si>
  <si>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</si>
  <si>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</si>
  <si>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</si>
  <si>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</si>
  <si>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</si>
  <si>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</si>
  <si>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</si>
  <si>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</si>
  <si>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</si>
  <si>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</si>
  <si>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</si>
  <si>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</si>
  <si>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</si>
  <si>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</si>
  <si>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</si>
  <si>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</si>
  <si>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</si>
  <si>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</si>
  <si>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</si>
  <si>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</si>
  <si>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</si>
  <si>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</si>
  <si>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</si>
  <si>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</si>
  <si>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</si>
  <si>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</si>
  <si>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</si>
  <si>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</si>
  <si>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</si>
  <si>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</si>
  <si>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</si>
  <si>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</si>
  <si>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</si>
  <si>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</si>
  <si>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</si>
  <si>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</si>
  <si>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</si>
  <si>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</si>
  <si>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</si>
  <si>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</si>
  <si>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</si>
  <si>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</si>
  <si>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</si>
  <si>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</si>
  <si>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</si>
  <si>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</si>
  <si>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</si>
  <si>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</si>
  <si>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</si>
  <si>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</si>
  <si>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</si>
  <si>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</si>
  <si>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</si>
  <si>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</si>
  <si>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</si>
  <si>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</si>
  <si>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</si>
  <si>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</si>
  <si>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</si>
  <si>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</si>
  <si>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</si>
  <si>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</si>
  <si>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</si>
  <si>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</si>
  <si>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</si>
  <si>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</si>
  <si>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</si>
  <si>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</si>
  <si>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</si>
  <si>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</si>
  <si>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</si>
  <si>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</si>
  <si>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</si>
  <si>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</si>
  <si>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</si>
  <si>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</si>
  <si>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</si>
  <si>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</si>
  <si>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</si>
  <si>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</si>
  <si>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</si>
  <si>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</si>
  <si>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</si>
  <si>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</si>
  <si>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</si>
  <si>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</si>
  <si>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</si>
  <si>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</si>
  <si>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</si>
  <si>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</si>
  <si>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</si>
  <si>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</si>
  <si>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</si>
  <si>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</si>
  <si>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</si>
  <si>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</si>
  <si>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</si>
  <si>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</si>
  <si>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</si>
  <si>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</si>
  <si>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</si>
  <si>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</si>
  <si>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</si>
  <si>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</si>
  <si>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</si>
  <si>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</si>
  <si>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</si>
  <si>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</si>
  <si>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</si>
  <si>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</si>
  <si>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</si>
  <si>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</si>
  <si>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</si>
  <si>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</si>
  <si>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</si>
  <si>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</si>
  <si>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</si>
  <si>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</si>
  <si>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</si>
  <si>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</si>
  <si>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</si>
  <si>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</si>
  <si>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</si>
  <si>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</si>
  <si>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</si>
  <si>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</si>
  <si>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</si>
  <si>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</si>
  <si>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</si>
  <si>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</si>
  <si>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</si>
  <si>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</si>
  <si>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</si>
  <si>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</si>
  <si>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</si>
  <si>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</si>
  <si>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</si>
  <si>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</si>
  <si>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</si>
  <si>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</si>
  <si>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</si>
  <si>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</si>
  <si>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</si>
  <si>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</si>
  <si>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</si>
  <si>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</si>
  <si>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</si>
  <si>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</si>
  <si>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</si>
  <si>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</si>
  <si>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</si>
  <si>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</si>
  <si>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</si>
  <si>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</si>
  <si>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</si>
  <si>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</si>
  <si>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</si>
  <si>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</si>
  <si>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</si>
  <si>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</si>
  <si>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</si>
  <si>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</si>
  <si>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</si>
  <si>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</si>
  <si>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</si>
  <si>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</si>
  <si>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</si>
  <si>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</si>
  <si>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</si>
  <si>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</si>
  <si>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</si>
  <si>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</si>
  <si>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</si>
  <si>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</si>
  <si>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</si>
  <si>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</si>
  <si>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</si>
  <si>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</si>
  <si>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</si>
  <si>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</si>
  <si>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</si>
  <si>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</si>
  <si>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</si>
  <si>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</si>
  <si>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</si>
  <si>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</si>
  <si>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</si>
  <si>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</si>
  <si>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</si>
  <si>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</si>
  <si>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</si>
  <si>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</si>
  <si>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</si>
  <si>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</si>
  <si>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</si>
  <si>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</si>
  <si>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</si>
  <si>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</si>
  <si>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</si>
  <si>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</si>
  <si>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</si>
  <si>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</si>
  <si>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</si>
  <si>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</si>
  <si>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</si>
  <si>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</si>
  <si>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</si>
  <si>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</si>
  <si>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</si>
  <si>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</si>
  <si>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</si>
  <si>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</si>
  <si>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</si>
  <si>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</si>
  <si>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</si>
  <si>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</si>
  <si>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</si>
  <si>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</si>
  <si>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</si>
  <si>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</si>
  <si>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</si>
  <si>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</si>
  <si>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</si>
  <si>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</si>
  <si>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</si>
  <si>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</si>
  <si>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</si>
  <si>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</si>
  <si>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</si>
  <si>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</si>
  <si>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</si>
  <si>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</si>
  <si>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</si>
  <si>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</si>
  <si>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</si>
  <si>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</si>
  <si>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</si>
  <si>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</si>
  <si>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</si>
  <si>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</si>
  <si>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</si>
  <si>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</si>
  <si>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</si>
  <si>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</si>
  <si>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</si>
  <si>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</si>
  <si>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</si>
  <si>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</si>
  <si>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</si>
  <si>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</si>
  <si>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</si>
  <si>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</si>
  <si>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</si>
  <si>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</si>
  <si>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</si>
  <si>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</si>
  <si>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</si>
  <si>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</si>
  <si>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</si>
  <si>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</si>
  <si>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</si>
  <si>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</si>
  <si>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</si>
  <si>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</si>
  <si>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</si>
  <si>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</si>
  <si>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</si>
  <si>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</si>
  <si>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</si>
  <si>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</si>
  <si>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</si>
  <si>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</si>
  <si>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</si>
  <si>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</si>
  <si>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</si>
  <si>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</si>
  <si>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</si>
  <si>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</si>
  <si>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</si>
  <si>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</si>
  <si>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</si>
  <si>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</si>
  <si>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</si>
  <si>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</si>
  <si>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</si>
  <si>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</si>
  <si>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</si>
  <si>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</si>
  <si>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</si>
  <si>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</si>
  <si>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</si>
  <si>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</si>
  <si>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</si>
  <si>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</si>
  <si>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</si>
  <si>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</si>
  <si>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</si>
  <si>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</si>
  <si>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</si>
  <si>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</si>
  <si>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</si>
  <si>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</si>
  <si>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</si>
  <si>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</si>
  <si>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</si>
  <si>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</si>
  <si>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</si>
  <si>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</si>
  <si>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</si>
  <si>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</si>
  <si>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</si>
  <si>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</si>
  <si>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</si>
  <si>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</si>
  <si>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</si>
  <si>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</si>
  <si>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</si>
  <si>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</si>
  <si>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</si>
  <si>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</si>
  <si>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</si>
  <si>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</si>
  <si>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</si>
  <si>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</si>
  <si>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</si>
  <si>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</si>
  <si>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</si>
  <si>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</si>
  <si>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</si>
  <si>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</si>
  <si>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</si>
  <si>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</si>
  <si>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</si>
  <si>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</si>
  <si>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</si>
  <si>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</si>
  <si>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</si>
  <si>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</si>
  <si>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</si>
  <si>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</si>
  <si>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</si>
  <si>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</si>
  <si>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</si>
  <si>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</si>
  <si>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</si>
  <si>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</si>
  <si>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</si>
  <si>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</si>
  <si>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</si>
  <si>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</si>
  <si>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</si>
  <si>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</si>
  <si>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</si>
  <si>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</si>
  <si>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</si>
  <si>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</si>
  <si>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</si>
  <si>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</si>
  <si>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</si>
  <si>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</si>
  <si>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</si>
  <si>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</si>
  <si>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</si>
  <si>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</si>
  <si>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</si>
  <si>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</si>
  <si>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</si>
  <si>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</si>
  <si>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</si>
  <si>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</si>
  <si>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</si>
  <si>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</si>
  <si>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</si>
  <si>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</si>
  <si>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</si>
  <si>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</si>
  <si>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</si>
  <si>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</si>
  <si>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</si>
  <si>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</si>
  <si>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</si>
  <si>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</si>
  <si>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</si>
  <si>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</si>
  <si>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</si>
  <si>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</si>
  <si>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</si>
  <si>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</si>
  <si>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</si>
  <si>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</si>
  <si>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</si>
  <si>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</si>
  <si>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</si>
  <si>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</si>
  <si>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</si>
  <si>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</si>
  <si>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</si>
  <si>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</si>
  <si>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</si>
  <si>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</si>
  <si>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</si>
  <si>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</si>
  <si>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</si>
  <si>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</si>
  <si>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</si>
  <si>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</si>
  <si>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</si>
  <si>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</si>
  <si>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</si>
  <si>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</si>
  <si>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</si>
  <si>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</si>
  <si>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</si>
  <si>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</si>
  <si>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</si>
  <si>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</si>
  <si>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</si>
  <si>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</si>
  <si>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</si>
  <si>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</si>
  <si>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</si>
  <si>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</si>
  <si>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</si>
  <si>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</si>
  <si>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</si>
  <si>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</si>
  <si>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</si>
  <si>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</si>
  <si>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</si>
  <si>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</si>
  <si>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</si>
  <si>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</si>
  <si>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</si>
  <si>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</si>
  <si>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</si>
  <si>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</si>
  <si>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</si>
  <si>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</si>
  <si>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</si>
  <si>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</si>
  <si>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</si>
  <si>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</si>
  <si>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</si>
  <si>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</si>
  <si>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</si>
  <si>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</si>
  <si>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</si>
  <si>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</si>
  <si>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</si>
  <si>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</si>
  <si>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</si>
  <si>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</si>
  <si>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</si>
  <si>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</si>
  <si>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</si>
  <si>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</si>
  <si>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</si>
  <si>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</si>
  <si>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</si>
  <si>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</si>
  <si>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</si>
  <si>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</si>
  <si>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</si>
  <si>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</si>
  <si>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</si>
  <si>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</si>
  <si>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</si>
  <si>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</si>
  <si>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</si>
  <si>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</si>
  <si>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</si>
  <si>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</si>
  <si>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</si>
  <si>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</si>
  <si>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</si>
  <si>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</si>
  <si>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</si>
  <si>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</si>
  <si>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</si>
  <si>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</si>
  <si>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</si>
  <si>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</si>
  <si>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</si>
  <si>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</si>
  <si>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</si>
  <si>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</si>
  <si>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</si>
  <si>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</si>
  <si>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</si>
  <si>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</si>
  <si>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</si>
  <si>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</si>
  <si>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</si>
  <si>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</si>
  <si>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</si>
  <si>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</si>
  <si>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</si>
  <si>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</si>
  <si>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</si>
  <si>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</si>
  <si>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</si>
  <si>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</si>
  <si>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</si>
  <si>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</si>
  <si>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</si>
  <si>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</si>
  <si>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</si>
  <si>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</si>
  <si>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</si>
  <si>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</si>
  <si>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</si>
  <si>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</si>
  <si>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</si>
  <si>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</si>
  <si>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</si>
  <si>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</si>
  <si>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</si>
  <si>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</si>
  <si>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</si>
  <si>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</si>
  <si>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</si>
  <si>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</si>
  <si>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</si>
  <si>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</si>
  <si>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</si>
  <si>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</si>
  <si>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</si>
  <si>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</si>
  <si>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</si>
  <si>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</si>
  <si>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</si>
  <si>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</si>
  <si>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</si>
  <si>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</si>
  <si>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</si>
  <si>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</si>
  <si>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</si>
  <si>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</si>
  <si>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</si>
  <si>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</si>
  <si>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</si>
  <si>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</si>
  <si>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</si>
  <si>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</si>
  <si>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</si>
  <si>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</si>
  <si>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</si>
  <si>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</si>
  <si>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</si>
  <si>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</si>
  <si>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</si>
  <si>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</si>
  <si>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</si>
  <si>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</si>
  <si>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</si>
  <si>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</si>
  <si>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</si>
  <si>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</si>
  <si>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</si>
  <si>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</si>
  <si>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</si>
  <si>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</si>
  <si>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</si>
  <si>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</si>
  <si>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</si>
  <si>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</si>
  <si>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</si>
  <si>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</si>
  <si>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</si>
  <si>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</si>
  <si>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</si>
  <si>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</si>
  <si>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</si>
  <si>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</si>
  <si>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</si>
  <si>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</si>
  <si>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</si>
  <si>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</si>
  <si>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</si>
  <si>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</si>
  <si>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</si>
  <si>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</si>
  <si>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</si>
  <si>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</si>
  <si>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</si>
  <si>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</si>
  <si>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</si>
  <si>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</si>
  <si>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</si>
  <si>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</si>
  <si>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</si>
  <si>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</si>
  <si>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</si>
  <si>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</si>
  <si>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</si>
  <si>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</si>
  <si>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</si>
  <si>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</si>
  <si>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</si>
  <si>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</si>
  <si>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</si>
  <si>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</si>
  <si>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</si>
  <si>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</si>
  <si>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</si>
  <si>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</si>
  <si>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</si>
  <si>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</si>
  <si>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</si>
  <si>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</si>
  <si>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</si>
  <si>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</si>
  <si>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</si>
  <si>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</si>
  <si>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</si>
  <si>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</si>
  <si>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</si>
  <si>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</si>
  <si>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</si>
  <si>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</si>
  <si>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</si>
  <si>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</si>
  <si>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</si>
  <si>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</si>
  <si>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</si>
  <si>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</si>
  <si>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</si>
  <si>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</si>
  <si>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</si>
  <si>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</si>
  <si>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</si>
  <si>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</si>
  <si>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</si>
  <si>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</si>
  <si>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</si>
  <si>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</si>
  <si>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</si>
  <si>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</si>
  <si>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</si>
  <si>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</si>
  <si>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</si>
  <si>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</si>
  <si>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</si>
  <si>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</si>
  <si>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</si>
  <si>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</si>
  <si>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</si>
  <si>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</si>
  <si>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</si>
  <si>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</si>
  <si>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</si>
  <si>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</si>
  <si>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</si>
  <si>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</si>
  <si>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</si>
  <si>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</si>
  <si>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</si>
  <si>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</si>
  <si>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</si>
  <si>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</si>
  <si>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</si>
  <si>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</si>
  <si>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</si>
  <si>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</si>
  <si>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</si>
  <si>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</si>
  <si>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</si>
  <si>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</si>
  <si>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</si>
  <si>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</si>
  <si>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</si>
  <si>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</si>
  <si>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</si>
  <si>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</si>
  <si>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</si>
  <si>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</si>
  <si>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</si>
  <si>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</si>
  <si>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</si>
  <si>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</si>
  <si>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</si>
  <si>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</si>
  <si>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</si>
  <si>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</si>
  <si>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</si>
  <si>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</si>
  <si>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</si>
  <si>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</si>
  <si>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</si>
  <si>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</si>
  <si>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</si>
  <si>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</si>
  <si>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</si>
  <si>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</si>
  <si>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</si>
  <si>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</si>
  <si>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</si>
  <si>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</si>
  <si>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</si>
  <si>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</si>
  <si>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</si>
  <si>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</si>
  <si>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</si>
  <si>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</si>
  <si>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</si>
  <si>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</si>
  <si>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</si>
  <si>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</si>
  <si>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</si>
  <si>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</si>
  <si>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</si>
  <si>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</si>
  <si>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</si>
  <si>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</si>
  <si>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</si>
  <si>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</si>
  <si>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</si>
  <si>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</si>
  <si>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</si>
  <si>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</si>
  <si>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</si>
  <si>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</si>
  <si>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</si>
  <si>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</si>
  <si>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</si>
  <si>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</si>
  <si>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</si>
  <si>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</si>
  <si>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</si>
  <si>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</si>
  <si>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</si>
  <si>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</si>
  <si>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</si>
  <si>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</si>
  <si>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</si>
  <si>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</si>
  <si>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</si>
  <si>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</si>
  <si>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</si>
  <si>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</si>
  <si>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</si>
  <si>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</si>
  <si>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</si>
  <si>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</si>
  <si>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</si>
  <si>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</si>
  <si>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</si>
  <si>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</si>
  <si>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</si>
  <si>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</si>
  <si>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</si>
  <si>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</si>
  <si>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</si>
  <si>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</si>
  <si>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</si>
  <si>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</si>
  <si>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</si>
  <si>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</si>
  <si>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</si>
  <si>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</si>
  <si>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</si>
  <si>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</si>
  <si>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</si>
  <si>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</si>
  <si>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</si>
  <si>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</si>
  <si>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</si>
  <si>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</si>
  <si>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</si>
  <si>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</si>
  <si>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</si>
  <si>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</si>
  <si>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</si>
  <si>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</si>
  <si>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</si>
  <si>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</si>
  <si>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</si>
  <si>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</si>
  <si>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</si>
  <si>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</si>
  <si>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</si>
  <si>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</si>
  <si>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</si>
  <si>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</si>
  <si>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</si>
  <si>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</si>
  <si>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</si>
  <si>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</si>
  <si>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</si>
  <si>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</si>
  <si>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</si>
  <si>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</si>
  <si>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</si>
  <si>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</si>
  <si>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</si>
  <si>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</si>
  <si>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</si>
  <si>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</si>
  <si>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</si>
  <si>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</si>
  <si>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</si>
  <si>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</si>
  <si>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</si>
  <si>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</si>
  <si>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</si>
  <si>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</si>
  <si>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</si>
  <si>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</si>
  <si>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</si>
  <si>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</si>
  <si>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</si>
  <si>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</si>
  <si>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</si>
  <si>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</si>
  <si>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</si>
  <si>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</si>
  <si>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</si>
  <si>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</si>
  <si>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</si>
  <si>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</si>
  <si>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</si>
  <si>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</si>
  <si>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</si>
  <si>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</si>
  <si>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</si>
  <si>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</si>
  <si>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</si>
  <si>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</si>
  <si>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</si>
  <si>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</si>
  <si>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</si>
  <si>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</si>
  <si>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</si>
  <si>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</si>
  <si>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</si>
  <si>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</si>
  <si>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</si>
  <si>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</si>
  <si>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</si>
  <si>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</si>
  <si>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</si>
  <si>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</si>
  <si>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</si>
  <si>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</si>
  <si>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</si>
  <si>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</si>
  <si>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</si>
  <si>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</si>
  <si>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</si>
  <si>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</si>
  <si>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</si>
  <si>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</si>
  <si>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</si>
  <si>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</si>
  <si>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</si>
  <si>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</si>
  <si>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</si>
  <si>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</si>
  <si>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</si>
  <si>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</si>
  <si>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</si>
  <si>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</si>
  <si>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</si>
  <si>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</si>
  <si>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</si>
  <si>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</si>
  <si>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</si>
  <si>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</si>
  <si>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</si>
  <si>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</si>
  <si>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</si>
  <si>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</si>
  <si>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</si>
  <si>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</si>
  <si>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</si>
  <si>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</si>
  <si>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</si>
  <si>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</si>
  <si>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</si>
  <si>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</si>
  <si>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</si>
  <si>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</si>
  <si>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</si>
  <si>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</si>
  <si>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</si>
  <si>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</si>
  <si>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</si>
  <si>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</si>
  <si>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</si>
  <si>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</si>
  <si>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</si>
  <si>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</si>
  <si>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</si>
  <si>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</si>
  <si>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</si>
  <si>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</si>
  <si>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</si>
  <si>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</si>
  <si>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</si>
  <si>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</si>
  <si>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</si>
  <si>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</si>
  <si>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</si>
  <si>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</si>
  <si>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</si>
  <si>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</si>
  <si>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</si>
  <si>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</si>
  <si>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</si>
  <si>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</si>
  <si>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</si>
  <si>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</si>
  <si>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</si>
  <si>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</si>
  <si>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</si>
  <si>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</si>
  <si>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</si>
  <si>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</si>
  <si>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</si>
  <si>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</si>
  <si>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</si>
  <si>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</si>
  <si>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</si>
  <si>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</si>
  <si>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</si>
  <si>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</si>
  <si>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</si>
  <si>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</si>
  <si>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</si>
  <si>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</si>
  <si>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</si>
  <si>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</si>
  <si>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</si>
  <si>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</si>
  <si>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</si>
  <si>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</si>
  <si>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</si>
  <si>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</si>
  <si>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</si>
  <si>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</si>
  <si>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</si>
  <si>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</si>
  <si>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</si>
  <si>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</si>
  <si>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</si>
  <si>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</si>
  <si>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</si>
  <si>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</si>
  <si>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</si>
  <si>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</si>
  <si>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</si>
  <si>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</si>
  <si>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</si>
  <si>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</si>
  <si>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</si>
  <si>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</si>
  <si>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</si>
  <si>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</si>
  <si>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</si>
  <si>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</si>
  <si>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</si>
  <si>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</si>
  <si>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</si>
  <si>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</si>
  <si>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</si>
  <si>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</si>
  <si>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</si>
  <si>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</si>
  <si>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</si>
  <si>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</si>
  <si>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</si>
  <si>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</si>
  <si>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</si>
  <si>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</si>
  <si>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</si>
  <si>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</si>
  <si>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</si>
  <si>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</si>
  <si>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</si>
  <si>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</si>
  <si>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</si>
  <si>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</si>
  <si>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</si>
  <si>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</si>
  <si>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</si>
  <si>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</si>
  <si>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</si>
  <si>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</si>
  <si>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</si>
  <si>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</si>
  <si>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</si>
  <si>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</si>
  <si>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</si>
  <si>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</si>
  <si>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</si>
  <si>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</si>
  <si>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</si>
  <si>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</si>
  <si>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</si>
  <si>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</si>
  <si>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</si>
  <si>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</si>
  <si>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</si>
  <si>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</si>
  <si>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</si>
  <si>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</si>
  <si>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</si>
  <si>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</si>
  <si>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</si>
  <si>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</si>
  <si>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</si>
  <si>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</si>
  <si>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</si>
  <si>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</si>
  <si>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</si>
  <si>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</si>
  <si>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</si>
  <si>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</si>
  <si>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</si>
  <si>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</si>
  <si>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</si>
  <si>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</si>
  <si>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</si>
  <si>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</si>
  <si>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</si>
  <si>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</si>
  <si>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</si>
  <si>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</si>
  <si>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</si>
  <si>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</si>
  <si>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</si>
  <si>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</si>
  <si>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</si>
  <si>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</si>
  <si>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</si>
  <si>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</si>
  <si>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</si>
  <si>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</si>
  <si>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</si>
  <si>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</si>
  <si>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</si>
  <si>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</si>
  <si>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</si>
  <si>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</si>
  <si>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</si>
  <si>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</si>
  <si>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</si>
  <si>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</si>
  <si>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</si>
  <si>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</si>
  <si>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</si>
  <si>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</si>
  <si>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</si>
  <si>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</si>
  <si>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</si>
  <si>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</si>
  <si>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</si>
  <si>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</si>
  <si>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</si>
  <si>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</si>
  <si>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</si>
  <si>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</si>
  <si>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</si>
  <si>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</si>
  <si>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</si>
  <si>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</si>
  <si>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</si>
  <si>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</si>
  <si>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</si>
  <si>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</si>
  <si>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</si>
  <si>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</si>
  <si>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</si>
  <si>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</si>
  <si>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</si>
  <si>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</si>
  <si>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</si>
  <si>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</si>
  <si>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</si>
  <si>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</si>
  <si>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</si>
  <si>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</si>
  <si>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</si>
  <si>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</si>
  <si>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</si>
  <si>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</si>
  <si>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</si>
  <si>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</si>
  <si>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</si>
  <si>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</si>
  <si>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</si>
  <si>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</si>
  <si>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</si>
  <si>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</si>
  <si>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</si>
  <si>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</si>
  <si>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</si>
  <si>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</si>
  <si>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</si>
  <si>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</si>
  <si>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</si>
  <si>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</si>
  <si>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</si>
  <si>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</si>
  <si>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</si>
  <si>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</si>
  <si>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</si>
  <si>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</si>
  <si>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</si>
  <si>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</si>
  <si>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</si>
  <si>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</si>
  <si>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</si>
  <si>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</si>
  <si>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</si>
  <si>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</si>
  <si>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</si>
  <si>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</si>
  <si>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</si>
  <si>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</si>
  <si>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</si>
  <si>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</si>
  <si>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</si>
  <si>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</si>
  <si>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</si>
  <si>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</si>
  <si>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</si>
  <si>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</si>
  <si>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</si>
  <si>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</si>
  <si>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</si>
  <si>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</si>
  <si>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</si>
  <si>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</si>
  <si>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</si>
  <si>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</si>
  <si>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</si>
  <si>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</si>
  <si>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</si>
  <si>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</si>
  <si>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</si>
  <si>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</si>
  <si>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</si>
  <si>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</si>
  <si>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</si>
  <si>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</si>
  <si>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</si>
  <si>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</si>
  <si>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</si>
  <si>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</si>
  <si>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</si>
  <si>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</si>
  <si>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</si>
  <si>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</si>
  <si>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</si>
  <si>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</si>
  <si>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</si>
  <si>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</si>
  <si>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</si>
  <si>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</si>
  <si>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</si>
  <si>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</si>
  <si>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</si>
  <si>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</si>
  <si>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</si>
  <si>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</si>
  <si>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</si>
  <si>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</si>
  <si>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</si>
  <si>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</si>
  <si>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</si>
  <si>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</si>
  <si>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</si>
  <si>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</si>
  <si>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</si>
  <si>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</si>
  <si>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</si>
  <si>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</si>
  <si>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</si>
  <si>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</si>
  <si>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</si>
  <si>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</si>
  <si>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</si>
  <si>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</si>
  <si>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</si>
  <si>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</si>
  <si>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</si>
  <si>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</si>
  <si>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</si>
  <si>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</si>
  <si>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</si>
  <si>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</si>
  <si>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</si>
  <si>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</si>
  <si>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</si>
  <si>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</si>
  <si>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</si>
  <si>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</si>
  <si>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</si>
  <si>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</si>
  <si>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</si>
  <si>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</si>
  <si>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</si>
  <si>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</si>
  <si>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</si>
  <si>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</si>
  <si>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</si>
  <si>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</si>
  <si>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</si>
  <si>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</si>
  <si>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</si>
  <si>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</si>
  <si>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</si>
  <si>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</si>
  <si>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</si>
  <si>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</si>
  <si>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</si>
  <si>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</si>
  <si>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</si>
  <si>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</si>
  <si>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</si>
  <si>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</si>
  <si>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</si>
  <si>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</si>
  <si>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</si>
  <si>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</si>
  <si>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</si>
  <si>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</si>
  <si>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</si>
  <si>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</si>
  <si>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</si>
  <si>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</si>
  <si>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</si>
  <si>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</si>
  <si>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</si>
  <si>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</si>
  <si>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</si>
  <si>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</si>
  <si>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</si>
  <si>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</si>
  <si>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</si>
  <si>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</si>
  <si>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</si>
  <si>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</si>
  <si>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</si>
  <si>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</si>
  <si>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</si>
  <si>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</si>
  <si>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</si>
  <si>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</si>
  <si>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</si>
  <si>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</si>
  <si>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</si>
  <si>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</si>
  <si>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</si>
  <si>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</si>
  <si>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</si>
  <si>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</si>
  <si>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</si>
  <si>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</si>
  <si>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</si>
  <si>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</si>
  <si>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</si>
  <si>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</si>
  <si>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</si>
  <si>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</si>
  <si>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</si>
  <si>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</si>
  <si>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</si>
  <si>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</si>
  <si>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</si>
  <si>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</si>
  <si>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</si>
  <si>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</si>
  <si>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</si>
  <si>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</si>
  <si>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</si>
  <si>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</si>
  <si>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</si>
  <si>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</si>
  <si>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</si>
  <si>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</si>
  <si>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</si>
  <si>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</si>
  <si>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</si>
  <si>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</si>
  <si>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</si>
  <si>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</si>
  <si>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</si>
  <si>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</si>
  <si>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</si>
  <si>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</si>
  <si>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</si>
  <si>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</si>
  <si>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</si>
  <si>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</si>
  <si>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</si>
  <si>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</si>
  <si>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</si>
  <si>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</si>
  <si>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</si>
  <si>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</si>
  <si>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</si>
  <si>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</si>
  <si>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</si>
  <si>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</si>
  <si>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</si>
  <si>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</si>
  <si>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</si>
  <si>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</si>
  <si>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</si>
  <si>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</si>
  <si>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</si>
  <si>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</si>
  <si>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</si>
  <si>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</si>
  <si>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</si>
  <si>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</si>
  <si>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</si>
  <si>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</si>
  <si>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</si>
  <si>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</si>
  <si>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</si>
  <si>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</si>
  <si>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</si>
  <si>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</si>
  <si>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</si>
  <si>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</si>
  <si>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</si>
  <si>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</si>
  <si>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</si>
  <si>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</si>
  <si>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</si>
  <si>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</si>
  <si>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</si>
  <si>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</si>
  <si>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</si>
  <si>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</si>
  <si>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</si>
  <si>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</si>
  <si>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</si>
  <si>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</si>
  <si>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</si>
  <si>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</si>
  <si>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</si>
  <si>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</si>
  <si>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</si>
  <si>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</si>
  <si>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</si>
  <si>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</si>
  <si>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</si>
  <si>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</si>
  <si>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</si>
  <si>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</si>
  <si>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</si>
  <si>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</si>
  <si>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</si>
  <si>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</si>
  <si>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</si>
  <si>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</si>
  <si>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</si>
  <si>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</si>
  <si>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</si>
  <si>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</si>
  <si>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</si>
  <si>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</si>
  <si>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</si>
  <si>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</si>
  <si>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</si>
  <si>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</si>
  <si>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</si>
  <si>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</si>
  <si>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</si>
  <si>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</si>
  <si>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</si>
  <si>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</si>
  <si>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</si>
  <si>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</si>
  <si>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</si>
  <si>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</si>
  <si>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</si>
  <si>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</si>
  <si>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</si>
  <si>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</si>
  <si>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</si>
  <si>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</si>
  <si>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</si>
  <si>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</si>
  <si>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</si>
  <si>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</si>
  <si>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</si>
  <si>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</si>
  <si>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</si>
  <si>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</si>
  <si>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</si>
  <si>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</si>
  <si>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</si>
  <si>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</si>
  <si>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</si>
  <si>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</si>
  <si>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</si>
  <si>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</si>
  <si>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</si>
  <si>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</si>
  <si>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</si>
  <si>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</si>
  <si>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</si>
  <si>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</si>
  <si>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</si>
  <si>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</si>
  <si>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</si>
  <si>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</si>
  <si>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</si>
  <si>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</si>
  <si>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</si>
  <si>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</si>
  <si>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</si>
  <si>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</si>
  <si>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</si>
  <si>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</si>
  <si>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</si>
  <si>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</si>
  <si>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</si>
  <si>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</si>
  <si>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</si>
  <si>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</si>
  <si>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</si>
  <si>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</si>
  <si>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</si>
  <si>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</si>
  <si>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</si>
  <si>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</si>
  <si>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</si>
  <si>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</si>
  <si>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</si>
  <si>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</si>
  <si>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</si>
  <si>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</si>
  <si>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</si>
  <si>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</si>
  <si>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</si>
  <si>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</si>
  <si>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</si>
  <si>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</si>
  <si>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</si>
  <si>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</si>
  <si>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</si>
  <si>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</si>
  <si>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</si>
  <si>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</si>
  <si>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</si>
  <si>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</si>
  <si>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</si>
  <si>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</si>
  <si>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</si>
  <si>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</si>
  <si>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</si>
  <si>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</si>
  <si>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</si>
  <si>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</si>
  <si>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</si>
  <si>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</si>
  <si>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</si>
  <si>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</si>
  <si>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</si>
  <si>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</si>
  <si>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</si>
  <si>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</si>
  <si>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</si>
  <si>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</si>
  <si>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</si>
  <si>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</si>
  <si>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</si>
  <si>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</si>
  <si>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</si>
  <si>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</si>
  <si>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</si>
  <si>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</si>
  <si>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</si>
  <si>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</si>
  <si>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</si>
  <si>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</si>
  <si>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</si>
  <si>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</si>
  <si>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</si>
  <si>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</si>
  <si>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</si>
  <si>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</si>
  <si>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</si>
  <si>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</si>
  <si>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</si>
  <si>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</si>
  <si>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</si>
  <si>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</si>
  <si>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</si>
  <si>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</si>
  <si>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</si>
  <si>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</si>
  <si>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</si>
  <si>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</si>
  <si>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</si>
  <si>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</si>
  <si>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</si>
  <si>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</si>
  <si>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</si>
  <si>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</si>
  <si>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</si>
  <si>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</si>
  <si>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</si>
  <si>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</si>
  <si>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</si>
  <si>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</si>
  <si>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</si>
  <si>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</si>
  <si>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</si>
  <si>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</si>
  <si>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</si>
  <si>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</si>
  <si>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</si>
  <si>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</si>
  <si>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</si>
  <si>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</si>
  <si>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</si>
  <si>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</si>
  <si>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</si>
  <si>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</si>
  <si>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</si>
  <si>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</si>
  <si>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</si>
  <si>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</si>
  <si>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</si>
  <si>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</si>
  <si>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</si>
  <si>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</si>
  <si>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</si>
  <si>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</si>
  <si>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</si>
  <si>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</si>
  <si>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</si>
  <si>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</si>
  <si>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</si>
  <si>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</si>
  <si>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</si>
  <si>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</si>
  <si>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</si>
  <si>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</si>
  <si>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</si>
  <si>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</si>
  <si>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</si>
  <si>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</si>
  <si>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</si>
  <si>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</si>
  <si>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</si>
  <si>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</si>
  <si>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</si>
  <si>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</si>
  <si>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</si>
  <si>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</si>
  <si>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</si>
  <si>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</si>
  <si>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</si>
  <si>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</si>
  <si>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</si>
  <si>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</si>
  <si>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</si>
  <si>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</si>
  <si>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</si>
  <si>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</si>
  <si>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</si>
  <si>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</si>
  <si>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</si>
  <si>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</si>
  <si>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</si>
  <si>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</si>
  <si>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</si>
  <si>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</si>
  <si>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</si>
  <si>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</si>
  <si>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</si>
  <si>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</si>
  <si>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</si>
  <si>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</si>
  <si>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</si>
  <si>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</si>
  <si>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</si>
  <si>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</si>
  <si>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</si>
  <si>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</si>
  <si>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</si>
  <si>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</si>
  <si>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</si>
  <si>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</si>
  <si>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</si>
  <si>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</si>
  <si>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</si>
  <si>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</si>
  <si>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</si>
  <si>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</si>
  <si>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</si>
  <si>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</si>
  <si>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</si>
  <si>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</si>
  <si>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</si>
  <si>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</si>
  <si>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</si>
  <si>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</si>
  <si>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</si>
  <si>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</si>
  <si>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</si>
  <si>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</si>
  <si>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</si>
  <si>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</si>
  <si>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</si>
  <si>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</si>
  <si>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</si>
  <si>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</si>
  <si>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</si>
  <si>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</si>
  <si>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</si>
  <si>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</si>
  <si>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</si>
  <si>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</si>
  <si>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</si>
  <si>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</si>
  <si>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</si>
  <si>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</si>
  <si>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</si>
  <si>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</si>
  <si>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</si>
  <si>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</si>
  <si>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</si>
  <si>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</si>
  <si>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</si>
  <si>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</si>
  <si>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</si>
  <si>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</si>
  <si>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</si>
  <si>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</si>
  <si>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</si>
  <si>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</si>
  <si>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</si>
  <si>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</si>
  <si>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</si>
  <si>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</si>
  <si>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</si>
  <si>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</si>
  <si>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</si>
  <si>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</si>
  <si>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</si>
  <si>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</si>
  <si>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</si>
  <si>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</si>
  <si>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</si>
  <si>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</si>
  <si>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</si>
  <si>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</si>
  <si>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</si>
  <si>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</si>
  <si>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</si>
  <si>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</si>
  <si>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</si>
  <si>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</si>
  <si>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</si>
  <si>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</si>
  <si>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</si>
  <si>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</si>
  <si>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</si>
  <si>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</si>
  <si>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</si>
  <si>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</si>
  <si>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</si>
  <si>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</si>
  <si>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</si>
  <si>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</si>
  <si>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</si>
  <si>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</si>
  <si>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</si>
  <si>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</si>
  <si>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</si>
  <si>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</si>
  <si>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</si>
  <si>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</si>
  <si>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</si>
  <si>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</si>
  <si>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</si>
  <si>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</si>
  <si>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</si>
  <si>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</si>
  <si>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</si>
  <si>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</si>
  <si>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</si>
  <si>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</si>
  <si>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</si>
  <si>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</si>
  <si>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</si>
  <si>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</si>
  <si>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</si>
  <si>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</si>
  <si>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</si>
  <si>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</si>
  <si>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</si>
  <si>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</si>
  <si>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</si>
  <si>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</si>
  <si>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</si>
  <si>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</si>
  <si>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</si>
  <si>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</si>
  <si>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</si>
  <si>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</si>
  <si>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</si>
  <si>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</si>
  <si>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</si>
  <si>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</si>
  <si>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</si>
  <si>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</si>
  <si>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</si>
  <si>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</si>
  <si>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</si>
  <si>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</si>
  <si>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</si>
  <si>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</si>
  <si>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</si>
  <si>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</si>
  <si>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</si>
  <si>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</si>
  <si>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</si>
  <si>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</si>
  <si>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</si>
  <si>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</si>
  <si>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</si>
  <si>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</si>
  <si>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</si>
  <si>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</si>
  <si>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</si>
  <si>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</si>
  <si>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</si>
  <si>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</si>
  <si>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</si>
  <si>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</si>
  <si>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</si>
  <si>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</si>
  <si>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</si>
  <si>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</si>
  <si>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</si>
  <si>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</si>
  <si>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</si>
  <si>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</si>
  <si>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</si>
  <si>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</si>
  <si>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</si>
  <si>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</si>
  <si>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</si>
  <si>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</si>
  <si>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</si>
  <si>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</si>
  <si>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</si>
  <si>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</si>
  <si>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</si>
  <si>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</si>
  <si>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</si>
  <si>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</si>
  <si>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</si>
  <si>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</si>
  <si>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</si>
  <si>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</si>
  <si>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</si>
  <si>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</si>
  <si>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</si>
  <si>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</si>
  <si>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</si>
  <si>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</si>
  <si>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</si>
  <si>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</si>
  <si>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</si>
  <si>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</si>
  <si>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</si>
  <si>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</si>
  <si>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</si>
  <si>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</si>
  <si>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</si>
  <si>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</si>
  <si>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</si>
  <si>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</si>
  <si>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</si>
  <si>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</si>
  <si>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</si>
  <si>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</si>
  <si>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</si>
  <si>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</si>
  <si>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</si>
  <si>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</si>
  <si>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</si>
  <si>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</si>
  <si>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</si>
  <si>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</si>
  <si>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</si>
  <si>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</si>
  <si>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</si>
  <si>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</si>
  <si>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</si>
  <si>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</si>
  <si>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</si>
  <si>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</si>
  <si>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</si>
  <si>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</si>
  <si>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</si>
  <si>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</si>
  <si>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</si>
  <si>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</si>
  <si>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</si>
  <si>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</si>
  <si>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</si>
  <si>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</si>
  <si>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</si>
  <si>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</si>
  <si>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</si>
  <si>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</si>
  <si>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</si>
  <si>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</si>
  <si>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</si>
  <si>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</si>
  <si>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</si>
  <si>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</si>
  <si>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</si>
  <si>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</si>
  <si>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</si>
  <si>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</si>
  <si>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</si>
  <si>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</si>
  <si>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</si>
  <si>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</si>
  <si>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</si>
  <si>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</si>
  <si>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</si>
  <si>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</si>
  <si>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</si>
  <si>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</si>
  <si>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</si>
  <si>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</si>
  <si>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</si>
  <si>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</si>
  <si>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</si>
  <si>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</si>
  <si>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</si>
  <si>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</si>
  <si>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</si>
  <si>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</si>
  <si>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</si>
  <si>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</si>
  <si>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</si>
  <si>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</si>
  <si>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</si>
  <si>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</si>
  <si>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</si>
  <si>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</si>
  <si>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</si>
  <si>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</si>
  <si>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</si>
  <si>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</si>
  <si>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</si>
  <si>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</si>
  <si>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</si>
  <si>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</si>
  <si>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</si>
  <si>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</si>
  <si>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</si>
  <si>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</si>
  <si>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</si>
  <si>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</si>
  <si>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</si>
  <si>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</si>
  <si>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</si>
  <si>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</si>
  <si>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</si>
  <si>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</si>
  <si>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</si>
  <si>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</si>
  <si>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</si>
  <si>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</si>
  <si>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</si>
  <si>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</si>
  <si>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</si>
  <si>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</si>
  <si>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</si>
  <si>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</si>
  <si>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</si>
  <si>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</si>
  <si>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</si>
  <si>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</si>
  <si>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</si>
  <si>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</si>
  <si>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</si>
  <si>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</si>
  <si>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</si>
  <si>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</si>
  <si>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</si>
  <si>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</si>
  <si>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</si>
  <si>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</si>
  <si>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</si>
  <si>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</si>
  <si>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</si>
  <si>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</si>
  <si>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</si>
  <si>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</si>
  <si>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</si>
  <si>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</si>
  <si>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</si>
  <si>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</si>
  <si>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</si>
  <si>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</si>
  <si>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</si>
  <si>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</si>
  <si>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</si>
  <si>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</si>
  <si>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</si>
  <si>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</si>
  <si>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</si>
  <si>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</si>
  <si>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</si>
  <si>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</si>
  <si>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</si>
  <si>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</si>
  <si>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</si>
  <si>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</si>
  <si>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</si>
  <si>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</si>
  <si>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</si>
  <si>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</si>
  <si>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</si>
  <si>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</si>
  <si>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</si>
  <si>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</si>
  <si>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</si>
  <si>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</si>
  <si>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</si>
  <si>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</si>
  <si>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</si>
  <si>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</si>
  <si>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</si>
  <si>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</si>
  <si>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</si>
  <si>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</si>
  <si>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</si>
  <si>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</si>
  <si>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</si>
  <si>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</si>
  <si>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</si>
  <si>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</si>
  <si>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</si>
  <si>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</si>
  <si>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</si>
  <si>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</si>
  <si>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</si>
  <si>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</si>
  <si>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</si>
  <si>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</si>
  <si>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</si>
  <si>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</si>
  <si>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</si>
  <si>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</si>
  <si>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</si>
  <si>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</si>
  <si>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</si>
  <si>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</si>
  <si>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</si>
  <si>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</si>
  <si>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</si>
  <si>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</si>
  <si>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</si>
  <si>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</si>
  <si>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</si>
  <si>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</si>
  <si>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</si>
  <si>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</si>
  <si>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</si>
  <si>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</si>
  <si>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</si>
  <si>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</si>
  <si>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</si>
  <si>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</si>
  <si>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</si>
  <si>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</si>
  <si>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</si>
  <si>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</si>
  <si>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</si>
  <si>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</si>
  <si>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</si>
  <si>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</si>
  <si>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</si>
  <si>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</si>
  <si>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</si>
  <si>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</si>
  <si>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</si>
  <si>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</si>
  <si>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</si>
  <si>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</si>
  <si>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</si>
  <si>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</si>
  <si>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</si>
  <si>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</si>
  <si>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</si>
  <si>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</si>
  <si>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</si>
  <si>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</si>
  <si>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</si>
  <si>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</si>
  <si>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</si>
  <si>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</si>
  <si>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</si>
  <si>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</si>
  <si>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</si>
  <si>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</si>
  <si>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</si>
  <si>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</si>
  <si>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</si>
  <si>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</si>
  <si>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</si>
  <si>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</si>
  <si>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</si>
  <si>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</si>
  <si>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</si>
  <si>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</si>
  <si>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</si>
  <si>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</si>
  <si>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</si>
  <si>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</si>
  <si>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</si>
  <si>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</si>
  <si>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</si>
  <si>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</si>
  <si>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</si>
  <si>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</si>
  <si>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</si>
  <si>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</si>
  <si>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</si>
  <si>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</si>
  <si>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</si>
  <si>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</si>
  <si>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</si>
  <si>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</si>
  <si>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</si>
  <si>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</si>
  <si>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</si>
  <si>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</si>
  <si>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</si>
  <si>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</si>
  <si>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</si>
  <si>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</si>
  <si>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</si>
  <si>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</si>
  <si>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</si>
  <si>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</si>
  <si>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</si>
  <si>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</si>
  <si>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</si>
  <si>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</si>
  <si>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</si>
  <si>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</si>
  <si>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</si>
  <si>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</si>
  <si>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</si>
  <si>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</si>
  <si>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</si>
  <si>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</si>
  <si>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</si>
  <si>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</si>
  <si>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</si>
  <si>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</si>
  <si>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</si>
  <si>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</si>
  <si>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</si>
  <si>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</si>
  <si>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</si>
  <si>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</si>
  <si>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</si>
  <si>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</si>
  <si>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</si>
  <si>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</si>
  <si>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</si>
  <si>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</si>
  <si>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</si>
  <si>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</si>
  <si>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</si>
  <si>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</si>
  <si>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</si>
  <si>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</si>
  <si>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</si>
  <si>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</si>
  <si>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</si>
  <si>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</si>
  <si>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</si>
  <si>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</si>
  <si>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</si>
  <si>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</si>
  <si>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</si>
  <si>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</si>
  <si>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</si>
  <si>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</si>
  <si>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</si>
  <si>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</si>
  <si>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</si>
  <si>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</si>
  <si>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</si>
  <si>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</si>
  <si>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</si>
  <si>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</si>
  <si>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</si>
  <si>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</si>
  <si>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</si>
  <si>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</si>
  <si>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</si>
  <si>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</si>
  <si>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</si>
  <si>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</si>
  <si>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</si>
  <si>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</si>
  <si>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</si>
  <si>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</si>
  <si>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</si>
  <si>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</si>
  <si>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</si>
  <si>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</si>
  <si>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</si>
  <si>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</si>
  <si>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</si>
  <si>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</si>
  <si>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</si>
  <si>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</si>
  <si>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</si>
  <si>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</si>
  <si>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</si>
  <si>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</si>
  <si>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</si>
  <si>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</si>
  <si>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</si>
  <si>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</si>
  <si>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</si>
  <si>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</si>
  <si>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</si>
  <si>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</si>
  <si>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</si>
  <si>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</si>
  <si>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</si>
  <si>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</si>
  <si>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</si>
  <si>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</si>
  <si>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</si>
  <si>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</si>
  <si>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</si>
  <si>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</si>
  <si>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</si>
  <si>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</si>
  <si>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</si>
  <si>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</si>
  <si>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</si>
  <si>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</si>
  <si>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</si>
  <si>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</si>
  <si>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</si>
  <si>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</si>
  <si>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</si>
  <si>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</si>
  <si>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</si>
  <si>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</si>
  <si>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</si>
  <si>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</si>
  <si>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</si>
  <si>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</si>
  <si>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</si>
  <si>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</si>
  <si>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</si>
  <si>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</si>
  <si>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</si>
  <si>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</si>
  <si>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</si>
  <si>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</si>
  <si>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</si>
  <si>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</si>
  <si>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</si>
  <si>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</si>
  <si>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</si>
  <si>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</si>
  <si>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</si>
  <si>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</si>
  <si>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</si>
  <si>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</si>
  <si>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</si>
  <si>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</si>
  <si>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</si>
  <si>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</si>
  <si>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</si>
  <si>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</si>
  <si>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</si>
  <si>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</si>
  <si>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</si>
  <si>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</si>
  <si>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</si>
  <si>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</si>
  <si>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</si>
  <si>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</si>
  <si>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</si>
  <si>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</si>
  <si>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</si>
  <si>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</si>
  <si>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</si>
  <si>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</si>
  <si>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</si>
  <si>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</si>
  <si>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</si>
  <si>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</si>
  <si>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</si>
  <si>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</si>
  <si>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</si>
  <si>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</si>
  <si>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</si>
  <si>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</si>
  <si>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</si>
  <si>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</si>
  <si>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</si>
  <si>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</si>
  <si>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</si>
  <si>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</si>
  <si>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</si>
  <si>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</si>
  <si>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</si>
  <si>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</si>
  <si>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</si>
  <si>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</si>
  <si>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</si>
  <si>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</si>
  <si>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</si>
  <si>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</si>
  <si>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</si>
  <si>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</si>
  <si>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</si>
  <si>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</si>
  <si>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</si>
  <si>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</si>
  <si>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</si>
  <si>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</si>
  <si>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</si>
  <si>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</si>
  <si>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</si>
  <si>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</si>
  <si>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</si>
  <si>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</si>
  <si>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</si>
  <si>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</si>
  <si>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</si>
  <si>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</si>
  <si>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</si>
  <si>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</si>
  <si>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</si>
  <si>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</si>
  <si>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</si>
  <si>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</si>
  <si>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</si>
  <si>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</si>
  <si>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</si>
  <si>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</si>
  <si>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</si>
  <si>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</si>
  <si>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</si>
  <si>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</si>
  <si>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</si>
  <si>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</si>
  <si>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</si>
  <si>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</si>
  <si>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</si>
  <si>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</si>
  <si>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</si>
  <si>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</si>
  <si>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</si>
  <si>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</si>
  <si>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</si>
  <si>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</si>
  <si>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</si>
  <si>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</si>
  <si>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</si>
  <si>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</si>
  <si>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</si>
  <si>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</si>
  <si>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</si>
  <si>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</si>
  <si>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</si>
  <si>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</si>
  <si>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</si>
  <si>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</si>
  <si>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</si>
  <si>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</si>
  <si>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</si>
  <si>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</si>
  <si>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</si>
  <si>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</si>
  <si>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</si>
  <si>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</si>
  <si>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</si>
  <si>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</si>
  <si>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</si>
  <si>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</si>
  <si>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</si>
  <si>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</si>
  <si>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</si>
  <si>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</si>
  <si>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</si>
  <si>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</si>
  <si>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</si>
  <si>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</si>
  <si>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</si>
  <si>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</si>
  <si>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</si>
  <si>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</si>
  <si>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</si>
  <si>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</si>
  <si>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</si>
  <si>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</si>
  <si>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</si>
  <si>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</si>
  <si>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</si>
  <si>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</si>
  <si>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</si>
  <si>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</si>
  <si>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</si>
  <si>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</si>
  <si>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</si>
  <si>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</si>
  <si>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</si>
  <si>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</si>
  <si>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</si>
  <si>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</si>
  <si>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</si>
  <si>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</si>
  <si>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</si>
  <si>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</si>
  <si>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</si>
  <si>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</si>
  <si>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</si>
  <si>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</si>
  <si>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</si>
  <si>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</si>
  <si>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</si>
  <si>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</si>
  <si>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</si>
  <si>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</si>
  <si>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</si>
  <si>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</si>
  <si>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</si>
  <si>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</si>
  <si>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</si>
  <si>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</si>
  <si>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</si>
  <si>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</si>
  <si>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</si>
  <si>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</si>
  <si>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</si>
  <si>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</si>
  <si>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</si>
  <si>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</si>
  <si>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</si>
  <si>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</si>
  <si>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</si>
  <si>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</si>
  <si>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</si>
  <si>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</si>
  <si>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</si>
  <si>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</si>
  <si>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</si>
  <si>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</si>
  <si>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</si>
  <si>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</si>
  <si>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</si>
  <si>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</si>
  <si>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</si>
  <si>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</si>
  <si>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</si>
  <si>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</si>
  <si>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</si>
  <si>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</si>
  <si>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</si>
  <si>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</si>
  <si>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</si>
  <si>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</si>
  <si>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</si>
  <si>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</si>
  <si>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</si>
  <si>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</si>
  <si>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</si>
  <si>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</si>
  <si>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</si>
  <si>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</si>
  <si>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</si>
  <si>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</si>
  <si>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</si>
  <si>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</si>
  <si>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</si>
  <si>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</si>
  <si>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</si>
  <si>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</si>
  <si>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</si>
  <si>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</si>
  <si>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</si>
  <si>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</si>
  <si>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</si>
  <si>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</si>
  <si>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</si>
  <si>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</si>
  <si>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</si>
  <si>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</si>
  <si>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</si>
  <si>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</si>
  <si>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</si>
  <si>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</si>
  <si>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</si>
  <si>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</si>
  <si>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</si>
  <si>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</si>
  <si>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</si>
  <si>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</si>
  <si>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</si>
  <si>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</si>
  <si>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</si>
  <si>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</si>
  <si>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</si>
  <si>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</si>
  <si>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</si>
  <si>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</si>
  <si>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</si>
  <si>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</si>
  <si>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</si>
  <si>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</si>
  <si>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</si>
  <si>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</si>
  <si>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</si>
  <si>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</si>
  <si>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</si>
  <si>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</si>
  <si>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</si>
  <si>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</si>
  <si>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</si>
  <si>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</si>
  <si>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</si>
  <si>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</si>
  <si>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</si>
  <si>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</si>
  <si>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</si>
  <si>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</si>
  <si>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</si>
  <si>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</si>
  <si>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</si>
  <si>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</si>
  <si>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</si>
  <si>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</si>
  <si>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</si>
  <si>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</si>
  <si>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</si>
  <si>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</si>
  <si>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</si>
  <si>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</si>
  <si>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</si>
  <si>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</si>
  <si>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</si>
  <si>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</si>
  <si>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</si>
  <si>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</si>
  <si>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</si>
  <si>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</si>
  <si>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</si>
  <si>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</si>
  <si>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</si>
  <si>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</si>
  <si>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</si>
  <si>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</si>
  <si>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</si>
  <si>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</si>
  <si>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</si>
  <si>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</si>
  <si>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</si>
  <si>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</si>
  <si>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</si>
  <si>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</si>
  <si>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</si>
  <si>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</si>
  <si>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</si>
  <si>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</si>
  <si>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</si>
  <si>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</si>
  <si>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</si>
  <si>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</si>
  <si>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</si>
  <si>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</si>
  <si>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</si>
  <si>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</si>
  <si>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</si>
  <si>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</si>
  <si>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</si>
  <si>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</si>
  <si>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</si>
  <si>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</si>
  <si>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</si>
  <si>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</si>
  <si>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</si>
  <si>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</si>
  <si>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</si>
  <si>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</si>
  <si>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</si>
  <si>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</si>
  <si>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</si>
  <si>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</si>
  <si>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</si>
  <si>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</si>
  <si>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</si>
  <si>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</si>
  <si>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</si>
  <si>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</si>
  <si>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</si>
  <si>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</si>
  <si>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</si>
  <si>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</si>
  <si>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</si>
  <si>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</si>
  <si>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</si>
  <si>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</si>
  <si>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</si>
  <si>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</si>
  <si>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</si>
  <si>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</si>
  <si>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</si>
  <si>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</si>
  <si>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</si>
  <si>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</si>
  <si>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</si>
  <si>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</si>
  <si>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</si>
  <si>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</si>
  <si>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</si>
  <si>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</si>
  <si>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</si>
  <si>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</si>
  <si>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</si>
  <si>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</si>
  <si>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</si>
  <si>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</si>
  <si>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</si>
  <si>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</si>
  <si>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</si>
  <si>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</si>
  <si>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</si>
  <si>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</si>
  <si>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</si>
  <si>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</si>
  <si>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</si>
  <si>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</si>
  <si>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</si>
  <si>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</si>
  <si>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</si>
  <si>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</si>
  <si>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</si>
  <si>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</si>
  <si>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</si>
  <si>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</si>
  <si>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</si>
  <si>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</si>
  <si>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</si>
  <si>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</si>
  <si>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</si>
  <si>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</si>
  <si>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</si>
  <si>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</si>
  <si>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</si>
  <si>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</si>
  <si>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</si>
  <si>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</si>
  <si>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</si>
  <si>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</si>
  <si>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</si>
  <si>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</si>
  <si>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</si>
  <si>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</si>
  <si>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</si>
  <si>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</si>
  <si>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</si>
  <si>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</si>
  <si>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</si>
  <si>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</si>
  <si>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</si>
  <si>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</si>
  <si>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</si>
  <si>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</si>
  <si>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</si>
  <si>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</si>
  <si>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</si>
  <si>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</si>
  <si>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</si>
  <si>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</si>
  <si>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</si>
  <si>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</si>
  <si>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</si>
  <si>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</si>
  <si>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</si>
  <si>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</si>
  <si>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</si>
  <si>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</si>
  <si>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</si>
  <si>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</si>
  <si>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</si>
  <si>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</si>
  <si>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</si>
  <si>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</si>
  <si>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</si>
  <si>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</si>
  <si>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</si>
  <si>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</si>
  <si>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</si>
  <si>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</si>
  <si>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</si>
  <si>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</si>
  <si>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</si>
  <si>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</si>
  <si>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</si>
  <si>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</si>
  <si>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</si>
  <si>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</si>
  <si>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</si>
  <si>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</si>
  <si>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</si>
  <si>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</si>
  <si>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</si>
  <si>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</si>
  <si>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</si>
  <si>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</si>
  <si>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</si>
  <si>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</si>
  <si>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</si>
  <si>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</si>
  <si>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</si>
  <si>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</si>
  <si>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</si>
  <si>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</si>
  <si>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</si>
  <si>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</si>
  <si>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</si>
  <si>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</si>
  <si>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</si>
  <si>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</si>
  <si>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</si>
  <si>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</si>
  <si>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</si>
  <si>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</si>
  <si>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</si>
  <si>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</si>
  <si>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</si>
  <si>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</si>
  <si>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</si>
  <si>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</si>
  <si>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</si>
  <si>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</si>
  <si>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</si>
  <si>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</si>
  <si>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</si>
  <si>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</si>
  <si>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</si>
  <si>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</si>
  <si>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</si>
  <si>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</si>
  <si>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</si>
  <si>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</si>
  <si>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</si>
  <si>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</si>
  <si>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</si>
  <si>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</si>
  <si>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</si>
  <si>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</si>
  <si>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</si>
  <si>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</si>
  <si>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</si>
  <si>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</si>
  <si>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</si>
  <si>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</si>
  <si>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</si>
  <si>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</si>
  <si>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</si>
  <si>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</si>
  <si>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</si>
  <si>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</si>
  <si>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</si>
  <si>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</si>
  <si>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</si>
  <si>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</si>
  <si>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</si>
  <si>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</si>
  <si>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</si>
  <si>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</si>
  <si>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</si>
  <si>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</si>
  <si>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</si>
  <si>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</si>
  <si>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</si>
  <si>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</si>
  <si>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</si>
  <si>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</si>
  <si>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</si>
  <si>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</si>
  <si>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</si>
  <si>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</si>
  <si>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</si>
  <si>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</si>
  <si>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</si>
  <si>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</si>
  <si>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</si>
  <si>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</si>
  <si>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</si>
  <si>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</si>
  <si>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</si>
  <si>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</si>
  <si>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</si>
  <si>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</si>
  <si>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</si>
  <si>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</si>
  <si>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</si>
  <si>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</si>
  <si>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</si>
  <si>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</si>
  <si>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</si>
  <si>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</si>
  <si>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</si>
  <si>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</si>
  <si>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</si>
  <si>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</si>
  <si>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</si>
  <si>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</si>
  <si>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</si>
  <si>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</si>
  <si>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</si>
  <si>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</si>
  <si>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</si>
  <si>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</si>
  <si>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</si>
  <si>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</si>
  <si>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</si>
  <si>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</si>
  <si>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</si>
  <si>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</si>
  <si>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</si>
  <si>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</si>
  <si>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</si>
  <si>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</si>
  <si>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</si>
  <si>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</si>
  <si>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</si>
  <si>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</si>
  <si>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</si>
  <si>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</si>
  <si>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</si>
  <si>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</si>
  <si>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</si>
  <si>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</si>
  <si>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</si>
  <si>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</si>
  <si>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</si>
  <si>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</si>
  <si>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</si>
  <si>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</si>
  <si>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</si>
  <si>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</si>
  <si>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</si>
  <si>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</si>
  <si>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</si>
  <si>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</si>
  <si>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</si>
  <si>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</si>
  <si>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</si>
  <si>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</si>
  <si>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</si>
  <si>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</si>
  <si>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</si>
  <si>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</si>
  <si>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</si>
  <si>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</si>
  <si>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</si>
  <si>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</si>
  <si>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</si>
  <si>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</si>
  <si>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</si>
  <si>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</si>
  <si>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</si>
  <si>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</si>
  <si>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</si>
  <si>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</si>
  <si>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</si>
  <si>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</si>
  <si>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</si>
  <si>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</si>
  <si>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</si>
  <si>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</si>
  <si>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</si>
  <si>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</si>
  <si>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</si>
  <si>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</si>
  <si>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</si>
  <si>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</si>
  <si>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</si>
  <si>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</si>
  <si>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</si>
  <si>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</si>
  <si>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</si>
  <si>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</si>
  <si>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</si>
  <si>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</si>
  <si>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</si>
  <si>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</si>
  <si>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</si>
  <si>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</si>
  <si>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</si>
  <si>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</si>
  <si>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</si>
  <si>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</si>
  <si>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</si>
  <si>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</si>
  <si>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</si>
  <si>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</si>
  <si>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</si>
  <si>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</si>
  <si>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</si>
  <si>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</si>
  <si>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</si>
  <si>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</si>
  <si>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</si>
  <si>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</si>
  <si>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</si>
  <si>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</si>
  <si>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</si>
  <si>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</si>
  <si>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</si>
  <si>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</si>
  <si>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</si>
  <si>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</si>
  <si>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</si>
  <si>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</si>
  <si>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</si>
  <si>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</si>
  <si>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</si>
  <si>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</si>
  <si>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</si>
  <si>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</si>
  <si>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</si>
  <si>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</si>
  <si>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</si>
  <si>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</si>
  <si>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</si>
  <si>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</si>
  <si>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</si>
  <si>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</si>
  <si>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</si>
  <si>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</si>
  <si>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</si>
  <si>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</si>
  <si>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</si>
  <si>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</si>
  <si>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</si>
  <si>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</si>
  <si>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</si>
  <si>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</si>
  <si>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</si>
  <si>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</si>
  <si>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</si>
  <si>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</si>
  <si>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</si>
  <si>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</si>
  <si>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</si>
  <si>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</si>
  <si>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</si>
  <si>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</si>
  <si>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</si>
  <si>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</si>
  <si>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</si>
  <si>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</si>
  <si>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</si>
  <si>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</si>
  <si>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</si>
  <si>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</si>
  <si>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</si>
  <si>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</si>
  <si>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</si>
  <si>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</si>
  <si>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</si>
  <si>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</si>
  <si>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</si>
  <si>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</si>
  <si>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</si>
  <si>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</si>
  <si>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</si>
  <si>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</si>
  <si>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</si>
  <si>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</si>
  <si>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</si>
  <si>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</si>
  <si>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</si>
  <si>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</si>
  <si>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</si>
  <si>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</si>
  <si>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</si>
  <si>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</si>
  <si>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</si>
  <si>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</si>
  <si>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</si>
  <si>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</si>
  <si>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</si>
  <si>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</si>
  <si>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</si>
  <si>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</si>
  <si>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</si>
  <si>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</si>
  <si>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</si>
  <si>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</si>
  <si>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</si>
  <si>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</si>
  <si>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</si>
  <si>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</si>
  <si>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</si>
  <si>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</si>
  <si>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</si>
  <si>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</si>
  <si>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</si>
  <si>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</si>
  <si>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</si>
  <si>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</si>
  <si>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</si>
  <si>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</si>
  <si>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</si>
  <si>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</si>
  <si>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</si>
  <si>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</si>
  <si>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</si>
  <si>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</si>
  <si>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</si>
  <si>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</si>
  <si>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</si>
  <si>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</si>
  <si>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</si>
  <si>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</si>
  <si>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</si>
  <si>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</si>
  <si>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</si>
  <si>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</si>
  <si>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</si>
  <si>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</si>
  <si>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</si>
  <si>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</si>
  <si>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</si>
  <si>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</si>
  <si>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</si>
  <si>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</si>
  <si>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</si>
  <si>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</si>
  <si>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</si>
  <si>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</si>
  <si>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</si>
  <si>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</si>
  <si>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</si>
  <si>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</si>
  <si>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</si>
  <si>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</si>
  <si>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</si>
  <si>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</si>
  <si>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</si>
  <si>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</si>
  <si>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</si>
  <si>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</si>
  <si>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</si>
  <si>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</si>
  <si>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</si>
  <si>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</si>
  <si>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</si>
  <si>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</si>
  <si>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</si>
  <si>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</si>
  <si>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</si>
  <si>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</si>
  <si>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</si>
  <si>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</si>
  <si>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</si>
  <si>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</si>
  <si>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</si>
  <si>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</si>
  <si>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</si>
  <si>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</si>
  <si>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</si>
  <si>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</si>
  <si>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</si>
  <si>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</si>
  <si>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</si>
  <si>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</si>
  <si>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</si>
  <si>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</si>
  <si>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</si>
  <si>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</si>
  <si>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</si>
  <si>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</si>
  <si>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</si>
  <si>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</si>
  <si>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</si>
  <si>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</si>
  <si>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</si>
  <si>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</si>
  <si>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</si>
  <si>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</si>
  <si>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</si>
  <si>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</si>
  <si>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</si>
  <si>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</si>
  <si>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</si>
  <si>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</si>
  <si>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</si>
  <si>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</si>
  <si>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</si>
  <si>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</si>
  <si>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</si>
  <si>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</si>
  <si>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</si>
  <si>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</si>
  <si>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</si>
  <si>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</si>
  <si>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</si>
  <si>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</si>
  <si>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</si>
  <si>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</si>
  <si>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</si>
  <si>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</si>
  <si>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</si>
  <si>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</si>
  <si>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</si>
  <si>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</si>
  <si>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</si>
  <si>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</si>
  <si>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</si>
  <si>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</si>
  <si>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</si>
  <si>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</si>
  <si>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</si>
  <si>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</si>
  <si>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</si>
  <si>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</si>
  <si>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</si>
  <si>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</si>
  <si>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</si>
  <si>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</si>
  <si>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</si>
  <si>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</si>
  <si>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</si>
  <si>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</si>
  <si>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</si>
  <si>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</si>
  <si>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</si>
  <si>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</si>
  <si>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</si>
  <si>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</si>
  <si>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</si>
  <si>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</si>
  <si>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</si>
  <si>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</si>
  <si>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</si>
  <si>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</si>
  <si>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</si>
  <si>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</si>
  <si>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</si>
  <si>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</si>
  <si>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</si>
  <si>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</si>
  <si>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</si>
  <si>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</si>
  <si>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</si>
  <si>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</si>
  <si>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</si>
  <si>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</si>
  <si>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</si>
  <si>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</si>
  <si>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</si>
  <si>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</si>
  <si>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</si>
  <si>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</si>
  <si>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</si>
  <si>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</si>
  <si>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</si>
  <si>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</si>
  <si>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</si>
  <si>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</si>
  <si>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</si>
  <si>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</si>
  <si>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</si>
  <si>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</si>
  <si>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</si>
  <si>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</si>
  <si>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</si>
  <si>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</si>
  <si>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</si>
  <si>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</si>
  <si>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</si>
  <si>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</si>
  <si>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</si>
  <si>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</si>
  <si>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</si>
  <si>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</si>
  <si>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</si>
  <si>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</si>
  <si>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</si>
  <si>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</si>
  <si>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</si>
  <si>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</si>
  <si>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</si>
  <si>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</si>
  <si>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</si>
  <si>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</si>
  <si>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</si>
  <si>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</si>
  <si>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</si>
  <si>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</si>
  <si>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</si>
  <si>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</si>
  <si>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</si>
  <si>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</si>
  <si>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</si>
  <si>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</si>
  <si>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</si>
  <si>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</si>
  <si>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</si>
  <si>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</si>
  <si>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</si>
  <si>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</si>
  <si>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</si>
  <si>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</si>
  <si>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</si>
  <si>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</si>
  <si>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</si>
  <si>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</si>
  <si>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</si>
  <si>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</si>
  <si>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</si>
  <si>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</si>
  <si>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</si>
  <si>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</si>
  <si>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</si>
  <si>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</si>
  <si>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</si>
  <si>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</si>
  <si>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</si>
  <si>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</si>
  <si>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</si>
  <si>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</si>
  <si>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</si>
  <si>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</si>
  <si>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</si>
  <si>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</si>
  <si>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</si>
  <si>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</si>
  <si>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</si>
  <si>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</si>
  <si>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</si>
  <si>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</si>
  <si>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</si>
  <si>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</si>
  <si>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</si>
  <si>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</si>
  <si>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</si>
  <si>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</si>
  <si>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</si>
  <si>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</si>
  <si>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</si>
  <si>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</si>
  <si>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</si>
  <si>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</si>
  <si>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</si>
  <si>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</si>
  <si>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</si>
  <si>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</si>
  <si>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</si>
  <si>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</si>
  <si>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</si>
  <si>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</si>
  <si>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</si>
  <si>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</si>
  <si>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</si>
  <si>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</si>
  <si>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</si>
  <si>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</si>
  <si>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</si>
  <si>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</si>
  <si>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</si>
  <si>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</si>
  <si>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</si>
  <si>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</si>
  <si>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</si>
  <si>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</si>
  <si>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</si>
  <si>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</si>
  <si>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</si>
  <si>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</si>
  <si>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</si>
  <si>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</si>
  <si>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</si>
  <si>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</si>
  <si>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</si>
  <si>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</si>
  <si>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</si>
  <si>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</si>
  <si>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</si>
  <si>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</si>
  <si>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</si>
  <si>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</si>
  <si>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</si>
  <si>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</si>
  <si>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</si>
  <si>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</si>
  <si>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</si>
  <si>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</si>
  <si>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</si>
  <si>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</si>
  <si>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</si>
  <si>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</si>
  <si>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</si>
  <si>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</si>
  <si>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</si>
  <si>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</si>
  <si>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</si>
  <si>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</si>
  <si>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</si>
  <si>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</si>
  <si>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</si>
  <si>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</si>
  <si>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</si>
  <si>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</si>
  <si>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</si>
  <si>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</si>
  <si>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</si>
  <si>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</si>
  <si>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</si>
  <si>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</si>
  <si>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</si>
  <si>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</si>
  <si>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</si>
  <si>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</si>
  <si>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</si>
  <si>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</si>
  <si>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</si>
  <si>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</si>
  <si>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</si>
  <si>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</si>
  <si>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</si>
  <si>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</si>
  <si>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</si>
  <si>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</si>
  <si>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</si>
  <si>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</si>
  <si>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</si>
  <si>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</si>
  <si>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</si>
  <si>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</si>
  <si>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</si>
  <si>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</si>
  <si>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</si>
  <si>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</si>
  <si>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</si>
  <si>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</si>
  <si>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</si>
  <si>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</si>
  <si>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</si>
  <si>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</si>
  <si>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</si>
  <si>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</si>
  <si>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</si>
  <si>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</si>
  <si>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</si>
  <si>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</si>
  <si>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</si>
  <si>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</si>
  <si>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</si>
  <si>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</si>
  <si>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</si>
  <si>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</si>
  <si>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</si>
  <si>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</si>
  <si>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</si>
  <si>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</si>
  <si>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</si>
  <si>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</si>
  <si>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</si>
  <si>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</si>
  <si>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</si>
  <si>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</si>
  <si>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</si>
  <si>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</si>
  <si>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</si>
  <si>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</si>
  <si>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</si>
  <si>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</si>
  <si>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</si>
  <si>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</si>
  <si>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</si>
  <si>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</si>
  <si>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</si>
  <si>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</si>
  <si>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</si>
  <si>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</si>
  <si>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</si>
  <si>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</si>
  <si>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</si>
  <si>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</si>
  <si>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</si>
  <si>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</si>
  <si>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</si>
  <si>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</si>
  <si>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</si>
  <si>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</si>
  <si>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</si>
  <si>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</si>
  <si>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</si>
  <si>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</si>
  <si>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</si>
  <si>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</si>
  <si>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</si>
  <si>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</si>
  <si>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</si>
  <si>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</si>
  <si>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</si>
  <si>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</si>
  <si>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</si>
  <si>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</si>
  <si>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</si>
  <si>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</si>
  <si>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</si>
  <si>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</si>
  <si>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</si>
  <si>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</si>
  <si>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</si>
  <si>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</si>
  <si>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</si>
  <si>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</si>
  <si>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</si>
  <si>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</si>
  <si>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</si>
  <si>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</si>
  <si>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</si>
  <si>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</si>
  <si>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</si>
  <si>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</si>
  <si>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</si>
  <si>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</si>
  <si>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</si>
  <si>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</si>
  <si>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</si>
  <si>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</si>
  <si>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</si>
  <si>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</si>
  <si>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</si>
  <si>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</si>
  <si>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</si>
  <si>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</si>
  <si>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</si>
  <si>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</si>
  <si>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</si>
  <si>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</si>
  <si>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</si>
  <si>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</si>
  <si>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</si>
  <si>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</si>
  <si>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</si>
  <si>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</si>
  <si>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</si>
  <si>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</si>
  <si>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</si>
  <si>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</si>
  <si>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</si>
  <si>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</si>
  <si>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</si>
  <si>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</si>
  <si>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</si>
  <si>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</si>
  <si>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</si>
  <si>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</si>
  <si>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</si>
  <si>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</si>
  <si>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</si>
  <si>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</si>
  <si>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</si>
  <si>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</si>
  <si>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</si>
  <si>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</si>
  <si>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</si>
  <si>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</si>
  <si>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</si>
  <si>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</si>
  <si>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</si>
  <si>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</si>
  <si>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</si>
  <si>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</si>
  <si>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</si>
  <si>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</si>
  <si>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</si>
  <si>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</si>
  <si>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</si>
  <si>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</si>
  <si>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</si>
  <si>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</si>
  <si>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</si>
  <si>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</si>
  <si>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</si>
  <si>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</si>
  <si>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</si>
  <si>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</si>
  <si>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</si>
  <si>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</si>
  <si>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</si>
  <si>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</si>
  <si>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</si>
  <si>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</si>
  <si>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</si>
  <si>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</si>
  <si>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</si>
  <si>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</si>
  <si>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</si>
  <si>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</si>
  <si>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</si>
  <si>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</si>
  <si>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</si>
  <si>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</si>
  <si>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</si>
  <si>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</si>
  <si>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</si>
  <si>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</si>
  <si>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</si>
  <si>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</si>
  <si>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</si>
  <si>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</si>
  <si>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</si>
  <si>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</si>
  <si>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</si>
  <si>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</si>
  <si>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</si>
  <si>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</si>
  <si>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</si>
  <si>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</si>
  <si>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</si>
  <si>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</si>
  <si>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</si>
  <si>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</si>
  <si>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</si>
  <si>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</si>
  <si>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</si>
  <si>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</si>
  <si>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</si>
  <si>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</si>
  <si>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</si>
  <si>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</si>
  <si>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</si>
  <si>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</si>
  <si>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</si>
  <si>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</si>
  <si>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</si>
  <si>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</si>
  <si>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</si>
  <si>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</si>
  <si>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</si>
  <si>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</si>
  <si>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</si>
  <si>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</si>
  <si>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</si>
  <si>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</si>
  <si>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</si>
  <si>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</si>
  <si>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</si>
  <si>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</si>
  <si>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</si>
  <si>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</si>
  <si>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</si>
  <si>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</si>
  <si>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</si>
  <si>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</si>
  <si>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</si>
  <si>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</si>
  <si>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</si>
  <si>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</si>
  <si>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</si>
  <si>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</si>
  <si>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</si>
  <si>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</si>
  <si>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</si>
  <si>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</si>
  <si>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</si>
  <si>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</si>
  <si>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</si>
  <si>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</si>
  <si>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</si>
  <si>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</si>
  <si>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</si>
  <si>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</si>
  <si>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</si>
  <si>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</si>
  <si>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</si>
  <si>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</si>
  <si>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</si>
  <si>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</si>
  <si>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</si>
  <si>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</si>
  <si>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</si>
  <si>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</si>
  <si>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</si>
  <si>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</si>
  <si>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</si>
  <si>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</si>
  <si>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</si>
  <si>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</si>
  <si>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</si>
  <si>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</si>
  <si>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</si>
  <si>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</si>
  <si>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</si>
  <si>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</si>
  <si>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</si>
  <si>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</si>
  <si>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</si>
  <si>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</si>
  <si>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</si>
  <si>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</si>
  <si>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</si>
  <si>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</si>
  <si>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</si>
  <si>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</si>
  <si>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</si>
  <si>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</si>
  <si>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</si>
  <si>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</si>
  <si>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</si>
  <si>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</si>
  <si>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</si>
  <si>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</si>
  <si>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</si>
  <si>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</si>
  <si>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</si>
  <si>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</si>
  <si>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</si>
  <si>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</si>
  <si>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</si>
  <si>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</si>
  <si>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</si>
  <si>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</si>
  <si>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</si>
  <si>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</si>
  <si>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</si>
  <si>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</si>
  <si>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</si>
  <si>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</si>
  <si>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</si>
  <si>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</si>
  <si>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</si>
  <si>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</si>
  <si>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</si>
  <si>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</si>
  <si>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</si>
  <si>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</si>
  <si>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</si>
  <si>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</si>
  <si>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</si>
  <si>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</si>
  <si>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</si>
  <si>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</si>
  <si>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</si>
  <si>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</si>
  <si>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</si>
  <si>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</si>
  <si>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</si>
  <si>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</si>
  <si>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</si>
  <si>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</si>
  <si>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</si>
  <si>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</si>
  <si>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</si>
  <si>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</si>
  <si>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</si>
  <si>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</si>
  <si>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</si>
  <si>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</si>
  <si>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</si>
  <si>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</si>
  <si>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</si>
  <si>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</si>
  <si>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</si>
  <si>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</si>
  <si>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</si>
  <si>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</si>
  <si>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</si>
  <si>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</si>
  <si>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</si>
  <si>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</si>
  <si>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</si>
  <si>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</si>
  <si>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</si>
  <si>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</si>
  <si>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</si>
  <si>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</si>
  <si>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</si>
  <si>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</si>
  <si>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</si>
  <si>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</si>
  <si>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</si>
  <si>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</si>
  <si>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</si>
  <si>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</si>
  <si>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</si>
  <si>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</si>
  <si>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</si>
  <si>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</si>
  <si>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</si>
  <si>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</si>
  <si>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</si>
  <si>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</si>
  <si>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</si>
  <si>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</si>
  <si>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</si>
  <si>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</si>
  <si>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</si>
  <si>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</si>
  <si>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</si>
  <si>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</si>
  <si>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</si>
  <si>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</si>
  <si>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</si>
  <si>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</si>
  <si>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</si>
  <si>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</si>
  <si>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</si>
  <si>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</si>
  <si>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</si>
  <si>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</si>
  <si>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</si>
  <si>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</si>
  <si>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</si>
  <si>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</si>
  <si>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</si>
  <si>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</si>
  <si>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</si>
  <si>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</si>
  <si>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</si>
  <si>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</si>
  <si>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</si>
  <si>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</si>
  <si>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</si>
  <si>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</si>
  <si>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</si>
  <si>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</si>
  <si>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</si>
  <si>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</si>
  <si>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</si>
  <si>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</si>
  <si>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</si>
  <si>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</si>
  <si>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</si>
  <si>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</si>
  <si>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</si>
  <si>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</si>
  <si>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</si>
  <si>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</si>
  <si>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</si>
  <si>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</si>
  <si>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</si>
  <si>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</si>
  <si>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</si>
  <si>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</si>
  <si>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</si>
  <si>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</si>
  <si>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</si>
  <si>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</si>
  <si>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</si>
  <si>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</si>
  <si>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</si>
  <si>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</si>
  <si>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</si>
  <si>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</si>
  <si>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</si>
  <si>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</si>
  <si>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</si>
  <si>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</si>
  <si>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</si>
  <si>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</si>
  <si>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</si>
  <si>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</si>
  <si>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</si>
  <si>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</si>
  <si>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</si>
  <si>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</si>
  <si>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</si>
  <si>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</si>
  <si>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</si>
  <si>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</si>
  <si>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</si>
  <si>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</si>
  <si>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</si>
  <si>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</si>
  <si>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</si>
  <si>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</si>
  <si>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</si>
  <si>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</si>
  <si>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</si>
  <si>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</si>
  <si>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</si>
  <si>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</si>
  <si>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</si>
  <si>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</si>
  <si>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</si>
  <si>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</si>
  <si>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</si>
  <si>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</si>
  <si>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</si>
  <si>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</si>
  <si>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</si>
  <si>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</si>
  <si>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</si>
  <si>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</si>
  <si>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</si>
  <si>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</si>
  <si>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</si>
  <si>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</si>
  <si>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</si>
  <si>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</si>
  <si>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</si>
  <si>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</si>
  <si>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</si>
  <si>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</si>
  <si>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</si>
  <si>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</si>
  <si>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</si>
  <si>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</si>
  <si>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</si>
  <si>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</si>
  <si>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</si>
  <si>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</si>
  <si>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</si>
  <si>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</si>
  <si>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</si>
  <si>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</si>
  <si>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</si>
  <si>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</si>
  <si>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</si>
  <si>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</si>
  <si>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</si>
  <si>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</si>
  <si>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</si>
  <si>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</si>
  <si>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</si>
  <si>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</si>
  <si>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</si>
  <si>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</si>
  <si>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</si>
  <si>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</si>
  <si>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</si>
  <si>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</si>
  <si>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</si>
  <si>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</si>
  <si>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</si>
  <si>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</si>
  <si>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</si>
  <si>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</si>
  <si>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</si>
  <si>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</si>
  <si>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</si>
  <si>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</si>
  <si>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</si>
  <si>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</si>
  <si>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</si>
  <si>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</si>
  <si>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</si>
  <si>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</si>
  <si>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</si>
  <si>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</si>
  <si>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</si>
  <si>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</si>
  <si>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</si>
  <si>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</si>
  <si>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</si>
  <si>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</si>
  <si>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</si>
  <si>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</si>
  <si>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</si>
  <si>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</si>
  <si>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</si>
  <si>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</si>
  <si>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</si>
  <si>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</si>
  <si>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</si>
  <si>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</si>
  <si>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</si>
  <si>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</si>
  <si>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</si>
  <si>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</si>
  <si>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</si>
  <si>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</si>
  <si>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</si>
  <si>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</si>
  <si>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</si>
  <si>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</si>
  <si>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</si>
  <si>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</si>
  <si>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</si>
  <si>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</si>
  <si>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</si>
  <si>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</si>
  <si>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</si>
  <si>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</si>
  <si>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</si>
  <si>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</si>
  <si>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</si>
  <si>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</si>
  <si>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</si>
  <si>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</si>
  <si>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</si>
  <si>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</si>
  <si>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</si>
  <si>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</si>
  <si>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</si>
  <si>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</si>
  <si>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</si>
  <si>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</si>
  <si>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</si>
  <si>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</si>
  <si>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</si>
  <si>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</si>
  <si>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</si>
  <si>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</si>
  <si>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</si>
  <si>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</si>
  <si>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</si>
  <si>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</si>
  <si>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</si>
  <si>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</si>
  <si>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</si>
  <si>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</si>
  <si>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</si>
  <si>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</si>
  <si>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</si>
  <si>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</si>
  <si>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</si>
  <si>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</si>
  <si>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</si>
  <si>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</si>
  <si>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</si>
  <si>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</si>
  <si>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</si>
  <si>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</si>
  <si>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</si>
  <si>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</si>
  <si>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</si>
  <si>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</si>
  <si>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</si>
  <si>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</si>
  <si>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</si>
  <si>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</si>
  <si>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</si>
  <si>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</si>
  <si>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</si>
  <si>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</si>
  <si>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</si>
  <si>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</si>
  <si>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</si>
  <si>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</si>
  <si>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</si>
  <si>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</si>
  <si>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</si>
  <si>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</si>
  <si>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</si>
  <si>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</si>
  <si>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</si>
  <si>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</si>
  <si>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</si>
  <si>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</si>
  <si>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</si>
  <si>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</si>
  <si>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</si>
  <si>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</si>
  <si>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</si>
  <si>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</si>
  <si>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</si>
  <si>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</si>
  <si>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</si>
  <si>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</si>
  <si>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</si>
  <si>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</si>
  <si>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</si>
  <si>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</si>
  <si>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</si>
  <si>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</si>
  <si>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</si>
  <si>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</si>
  <si>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</si>
  <si>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</si>
  <si>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</si>
  <si>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</si>
  <si>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</si>
  <si>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</si>
  <si>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</si>
  <si>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</si>
  <si>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</si>
  <si>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</si>
  <si>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</si>
  <si>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</si>
  <si>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</si>
  <si>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</si>
  <si>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</si>
  <si>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</si>
  <si>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</si>
  <si>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</si>
  <si>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</si>
  <si>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</si>
  <si>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</si>
  <si>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</si>
  <si>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</si>
  <si>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</si>
  <si>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</si>
  <si>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</si>
  <si>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</si>
  <si>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</si>
  <si>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</si>
  <si>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</si>
  <si>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</si>
  <si>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</si>
  <si>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</si>
  <si>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</si>
  <si>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</si>
  <si>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</si>
  <si>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</si>
  <si>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</si>
  <si>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</si>
  <si>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</si>
  <si>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</si>
  <si>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</si>
  <si>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</si>
  <si>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</si>
  <si>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</si>
  <si>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</si>
  <si>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</si>
  <si>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</si>
  <si>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</si>
  <si>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</si>
  <si>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</si>
  <si>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</si>
  <si>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</si>
  <si>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</si>
  <si>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</si>
  <si>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</si>
  <si>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</si>
  <si>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</si>
  <si>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</si>
  <si>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</si>
  <si>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</si>
  <si>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</si>
  <si>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</si>
  <si>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</si>
  <si>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</si>
  <si>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</si>
  <si>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</si>
  <si>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</si>
  <si>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</si>
  <si>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</si>
  <si>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</si>
  <si>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</si>
  <si>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</si>
  <si>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</si>
  <si>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</si>
  <si>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</si>
  <si>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</si>
  <si>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</si>
  <si>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</si>
  <si>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</si>
  <si>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</si>
  <si>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</si>
  <si>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</si>
  <si>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</si>
  <si>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</si>
  <si>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</si>
  <si>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</si>
  <si>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</si>
  <si>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</si>
  <si>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</si>
  <si>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</si>
  <si>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</si>
  <si>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</si>
  <si>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</si>
  <si>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</si>
  <si>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</si>
  <si>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</si>
  <si>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</si>
  <si>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</si>
  <si>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</si>
  <si>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</si>
  <si>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</si>
  <si>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</si>
  <si>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</si>
  <si>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</si>
  <si>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</si>
  <si>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</si>
  <si>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</si>
  <si>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</si>
  <si>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</si>
  <si>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</si>
  <si>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</si>
  <si>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</si>
  <si>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</si>
  <si>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</si>
  <si>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</si>
  <si>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</si>
  <si>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</si>
  <si>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</si>
  <si>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</si>
  <si>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</si>
  <si>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</si>
  <si>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</si>
  <si>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</si>
  <si>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</si>
  <si>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</si>
  <si>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</si>
  <si>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</si>
  <si>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</si>
  <si>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</si>
  <si>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</si>
  <si>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</si>
  <si>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</si>
  <si>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</si>
  <si>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</si>
  <si>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</si>
  <si>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</si>
  <si>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</si>
  <si>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</si>
  <si>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</si>
  <si>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</si>
  <si>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</si>
  <si>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</si>
  <si>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</si>
  <si>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</si>
  <si>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</si>
  <si>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</si>
  <si>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</si>
  <si>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</si>
  <si>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</si>
  <si>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</si>
  <si>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</si>
  <si>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</si>
  <si>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</si>
  <si>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</si>
  <si>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</si>
  <si>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</si>
  <si>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</si>
  <si>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</si>
  <si>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</si>
  <si>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</si>
  <si>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</si>
  <si>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</si>
  <si>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</si>
  <si>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</si>
  <si>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</si>
  <si>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</si>
  <si>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</si>
  <si>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</si>
  <si>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</si>
  <si>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</si>
  <si>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</si>
  <si>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</si>
  <si>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</si>
  <si>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</si>
  <si>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</si>
  <si>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</si>
  <si>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</si>
  <si>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</si>
  <si>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</si>
  <si>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</si>
  <si>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</si>
  <si>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</si>
  <si>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</si>
  <si>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</si>
  <si>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</si>
  <si>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</si>
  <si>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</si>
  <si>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</si>
  <si>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</si>
  <si>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</si>
  <si>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</si>
  <si>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</si>
  <si>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</si>
  <si>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</si>
  <si>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</si>
  <si>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</si>
  <si>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</si>
  <si>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</si>
  <si>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</si>
  <si>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</si>
  <si>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</si>
  <si>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</si>
  <si>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</si>
  <si>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</si>
  <si>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</si>
  <si>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</si>
  <si>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</si>
  <si>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</si>
  <si>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</si>
  <si>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</si>
  <si>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</si>
  <si>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</si>
  <si>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</si>
  <si>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</si>
  <si>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</si>
  <si>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</si>
  <si>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</si>
  <si>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</si>
  <si>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</si>
  <si>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</si>
  <si>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</si>
  <si>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</si>
  <si>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</si>
  <si>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</si>
  <si>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</si>
  <si>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</si>
  <si>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</si>
  <si>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</si>
  <si>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</si>
  <si>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</si>
  <si>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</si>
  <si>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</si>
  <si>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</si>
  <si>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</si>
  <si>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</si>
  <si>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</si>
  <si>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</si>
  <si>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</si>
  <si>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</si>
  <si>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</si>
  <si>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</si>
  <si>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</si>
  <si>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</si>
  <si>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</si>
  <si>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</si>
  <si>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</si>
  <si>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</si>
  <si>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</si>
  <si>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</si>
  <si>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</si>
  <si>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</si>
  <si>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</si>
  <si>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</si>
  <si>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</si>
  <si>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</si>
  <si>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</si>
  <si>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</si>
  <si>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</si>
  <si>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</si>
  <si>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</si>
  <si>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</si>
  <si>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</si>
  <si>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</si>
  <si>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</si>
  <si>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</si>
  <si>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</si>
  <si>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</si>
  <si>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</si>
  <si>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</si>
  <si>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</si>
  <si>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</si>
  <si>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</si>
  <si>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</si>
  <si>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</si>
  <si>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</si>
  <si>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</si>
  <si>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</si>
  <si>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</si>
  <si>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</si>
  <si>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</si>
  <si>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</si>
  <si>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</si>
  <si>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</si>
  <si>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</si>
  <si>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</si>
  <si>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</si>
  <si>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</si>
  <si>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</si>
  <si>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</si>
  <si>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</si>
  <si>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</si>
  <si>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</si>
  <si>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</si>
  <si>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</si>
  <si>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</si>
  <si>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</si>
  <si>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</si>
  <si>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</si>
  <si>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</si>
  <si>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</si>
  <si>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</si>
  <si>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</si>
  <si>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</si>
  <si>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</si>
  <si>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</si>
  <si>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</si>
  <si>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</si>
  <si>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</si>
  <si>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</si>
  <si>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</si>
  <si>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</si>
  <si>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</si>
  <si>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</si>
  <si>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</si>
  <si>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</si>
  <si>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</si>
  <si>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</si>
  <si>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</si>
  <si>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</si>
  <si>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</si>
  <si>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</si>
  <si>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</si>
  <si>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</si>
  <si>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</si>
  <si>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</si>
  <si>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</si>
  <si>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</si>
  <si>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</si>
  <si>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</si>
  <si>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</si>
  <si>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</si>
  <si>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</si>
  <si>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</si>
  <si>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</si>
  <si>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</si>
  <si>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</si>
  <si>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</si>
  <si>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</si>
  <si>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</si>
  <si>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</si>
  <si>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</si>
  <si>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</si>
  <si>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</si>
  <si>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</si>
  <si>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</si>
  <si>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</si>
  <si>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</si>
  <si>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</si>
  <si>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</si>
  <si>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</si>
  <si>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</si>
  <si>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</si>
  <si>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</si>
  <si>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</si>
  <si>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</si>
  <si>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</si>
  <si>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</si>
  <si>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</si>
  <si>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</si>
  <si>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</si>
  <si>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</si>
  <si>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</si>
  <si>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</si>
  <si>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</si>
  <si>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</si>
  <si>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</si>
  <si>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</si>
  <si>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</si>
  <si>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</si>
  <si>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</si>
  <si>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</si>
  <si>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</si>
  <si>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</si>
  <si>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</si>
  <si>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</si>
  <si>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</si>
  <si>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</si>
  <si>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</si>
  <si>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</si>
  <si>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</si>
  <si>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</si>
  <si>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</si>
  <si>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</si>
  <si>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</si>
  <si>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</si>
  <si>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</si>
  <si>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</si>
  <si>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</si>
  <si>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</si>
  <si>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</si>
  <si>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</si>
  <si>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</si>
  <si>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</si>
  <si>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</si>
  <si>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</si>
  <si>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</si>
  <si>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</si>
  <si>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</si>
  <si>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</si>
  <si>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</si>
  <si>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</si>
  <si>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</si>
  <si>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</si>
  <si>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</si>
  <si>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</si>
  <si>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</si>
  <si>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</si>
  <si>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</si>
  <si>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</si>
  <si>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</si>
  <si>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</si>
  <si>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</si>
  <si>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</si>
  <si>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</si>
  <si>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</si>
  <si>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</si>
  <si>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</si>
  <si>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</si>
  <si>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</si>
  <si>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</si>
  <si>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</si>
  <si>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</si>
  <si>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</si>
  <si>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</si>
  <si>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</si>
  <si>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</si>
  <si>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</si>
  <si>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</si>
  <si>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</si>
  <si>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</si>
  <si>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</si>
  <si>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</si>
  <si>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</si>
  <si>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</si>
  <si>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</si>
  <si>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</si>
  <si>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</si>
  <si>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</si>
  <si>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</si>
  <si>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</si>
  <si>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</si>
  <si>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</si>
  <si>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</si>
  <si>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</si>
  <si>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</si>
  <si>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</si>
  <si>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</si>
  <si>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</si>
  <si>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</si>
  <si>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</si>
  <si>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</si>
  <si>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</si>
  <si>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</si>
  <si>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</si>
  <si>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</si>
  <si>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</si>
  <si>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</si>
  <si>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</si>
  <si>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</si>
  <si>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</si>
  <si>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</si>
  <si>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</si>
  <si>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</si>
  <si>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</si>
  <si>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</si>
  <si>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</si>
  <si>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</si>
  <si>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</si>
  <si>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</si>
  <si>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</si>
  <si>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</si>
  <si>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</si>
  <si>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</si>
  <si>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</si>
  <si>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</si>
  <si>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</si>
  <si>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</si>
  <si>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</si>
  <si>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</si>
  <si>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</si>
  <si>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</si>
  <si>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</si>
  <si>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</si>
  <si>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</si>
  <si>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</si>
  <si>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</si>
  <si>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</si>
  <si>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</si>
  <si>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</si>
  <si>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</si>
  <si>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</si>
  <si>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</si>
  <si>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</si>
  <si>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</si>
  <si>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</si>
  <si>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</si>
  <si>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</si>
  <si>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</si>
  <si>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</si>
  <si>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</si>
  <si>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</si>
  <si>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</si>
  <si>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</si>
  <si>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</si>
  <si>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</si>
  <si>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</si>
  <si>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</si>
  <si>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</si>
  <si>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</si>
  <si>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</si>
  <si>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</si>
  <si>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</si>
  <si>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</si>
  <si>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</si>
  <si>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</si>
  <si>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</si>
  <si>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</si>
  <si>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</si>
  <si>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</si>
  <si>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</si>
  <si>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</si>
  <si>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</si>
  <si>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</si>
  <si>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</si>
  <si>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</si>
  <si>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</si>
  <si>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</si>
  <si>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</si>
  <si>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</si>
  <si>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</si>
  <si>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</si>
  <si>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</si>
  <si>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</si>
  <si>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</si>
  <si>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</si>
  <si>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</si>
  <si>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</si>
  <si>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</si>
  <si>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</si>
  <si>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</si>
  <si>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</si>
  <si>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</si>
  <si>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</si>
  <si>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</si>
  <si>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</si>
  <si>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</si>
  <si>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</si>
  <si>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</si>
  <si>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</si>
  <si>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</si>
  <si>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</si>
  <si>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</si>
  <si>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</si>
  <si>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</si>
  <si>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</si>
  <si>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</si>
  <si>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</si>
  <si>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</si>
  <si>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</si>
  <si>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</si>
  <si>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</si>
  <si>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</si>
  <si>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</si>
  <si>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</si>
  <si>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</si>
  <si>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</si>
  <si>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</si>
  <si>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</si>
  <si>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</si>
  <si>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</si>
  <si>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</si>
  <si>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</si>
  <si>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</si>
  <si>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</si>
  <si>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</si>
  <si>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</si>
  <si>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</si>
  <si>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</si>
  <si>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</si>
  <si>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</si>
  <si>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</si>
  <si>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</si>
  <si>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</si>
  <si>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</si>
  <si>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</si>
  <si>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</si>
  <si>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</si>
  <si>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</si>
  <si>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</si>
  <si>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</si>
  <si>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</si>
  <si>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</si>
  <si>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</si>
  <si>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</si>
  <si>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</si>
  <si>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</si>
  <si>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</si>
  <si>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</si>
  <si>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</si>
  <si>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</si>
  <si>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</si>
  <si>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</si>
  <si>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</si>
  <si>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</si>
  <si>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</si>
  <si>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</si>
  <si>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</si>
  <si>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</si>
  <si>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</si>
  <si>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</si>
  <si>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</si>
  <si>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</si>
  <si>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</si>
  <si>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</si>
  <si>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</si>
  <si>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</si>
  <si>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</si>
  <si>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</si>
  <si>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</si>
  <si>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</si>
  <si>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</si>
  <si>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</si>
  <si>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</si>
  <si>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</si>
  <si>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</si>
  <si>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</si>
  <si>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</si>
  <si>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</si>
  <si>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</si>
  <si>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</si>
  <si>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</si>
  <si>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</si>
  <si>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</si>
  <si>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</si>
  <si>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</si>
  <si>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</si>
  <si>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</si>
  <si>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</si>
  <si>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</si>
  <si>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</si>
  <si>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</si>
  <si>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</si>
  <si>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</si>
  <si>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</si>
  <si>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</si>
  <si>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</si>
  <si>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</si>
  <si>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</si>
  <si>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</si>
  <si>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</si>
  <si>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</si>
  <si>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</si>
  <si>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</si>
  <si>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</si>
  <si>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</si>
  <si>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</si>
  <si>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</si>
  <si>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</si>
  <si>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</si>
  <si>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</si>
  <si>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</si>
  <si>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</si>
  <si>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</si>
  <si>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</si>
  <si>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</si>
  <si>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</si>
  <si>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</si>
  <si>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</si>
  <si>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</si>
  <si>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</si>
  <si>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</si>
  <si>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</si>
  <si>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</si>
  <si>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</si>
  <si>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</si>
  <si>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</si>
  <si>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</si>
  <si>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</si>
  <si>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</si>
  <si>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</si>
  <si>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</si>
  <si>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</si>
  <si>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</si>
  <si>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</si>
  <si>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</si>
  <si>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</si>
  <si>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</si>
  <si>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</si>
  <si>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</si>
  <si>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</si>
  <si>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</si>
  <si>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</si>
  <si>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</si>
  <si>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</si>
  <si>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</si>
  <si>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</si>
  <si>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</si>
  <si>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</si>
  <si>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</si>
  <si>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</si>
  <si>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</si>
  <si>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</si>
  <si>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</si>
  <si>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</si>
  <si>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</si>
  <si>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</si>
  <si>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</si>
  <si>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</si>
  <si>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</si>
  <si>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</si>
  <si>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</si>
  <si>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</si>
  <si>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</si>
  <si>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</si>
  <si>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</si>
  <si>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</si>
  <si>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</si>
  <si>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</si>
  <si>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</si>
  <si>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</si>
  <si>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</si>
  <si>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</si>
  <si>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</si>
  <si>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</si>
  <si>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</si>
  <si>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</si>
  <si>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</si>
  <si>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</si>
  <si>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</si>
  <si>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</si>
  <si>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</si>
  <si>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</si>
  <si>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</si>
  <si>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</si>
  <si>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</si>
  <si>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</si>
  <si>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</si>
  <si>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</si>
  <si>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</si>
  <si>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</si>
  <si>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</si>
  <si>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</si>
  <si>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</si>
  <si>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</si>
  <si>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</si>
  <si>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</si>
  <si>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</si>
  <si>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</si>
  <si>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</si>
  <si>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</si>
  <si>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</si>
  <si>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</si>
  <si>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</si>
  <si>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</si>
  <si>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</si>
  <si>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</si>
  <si>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</si>
  <si>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</si>
  <si>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</si>
  <si>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</si>
  <si>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</si>
  <si>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</si>
  <si>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</si>
  <si>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</si>
  <si>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</si>
  <si>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</si>
  <si>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</si>
  <si>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</si>
  <si>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</si>
  <si>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</si>
  <si>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</si>
  <si>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</si>
  <si>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</si>
  <si>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</si>
  <si>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</si>
  <si>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</si>
  <si>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</si>
  <si>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</si>
  <si>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</si>
  <si>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</si>
  <si>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</si>
  <si>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</si>
  <si>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</si>
  <si>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</si>
  <si>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</si>
  <si>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</si>
  <si>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</si>
  <si>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</si>
  <si>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</si>
  <si>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</si>
  <si>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</si>
  <si>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</si>
  <si>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</si>
  <si>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</si>
  <si>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</si>
  <si>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</si>
  <si>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</si>
  <si>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</si>
  <si>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</si>
  <si>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</si>
  <si>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</si>
  <si>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</si>
  <si>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</si>
  <si>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</si>
  <si>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</si>
  <si>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</si>
  <si>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</si>
  <si>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</si>
  <si>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</si>
  <si>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</si>
  <si>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</si>
  <si>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</si>
  <si>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</si>
  <si>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</si>
  <si>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</si>
  <si>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</si>
  <si>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</si>
  <si>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</si>
  <si>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</si>
  <si>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</si>
  <si>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</si>
  <si>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</si>
  <si>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</si>
  <si>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</si>
  <si>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</si>
  <si>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</si>
  <si>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</si>
  <si>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</si>
  <si>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</si>
  <si>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</si>
  <si>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</si>
  <si>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</si>
  <si>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</si>
  <si>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</si>
  <si>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</si>
  <si>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</si>
  <si>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</si>
  <si>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</si>
  <si>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</si>
  <si>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</si>
  <si>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</si>
  <si>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</si>
  <si>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</si>
  <si>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</si>
  <si>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</si>
  <si>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</si>
  <si>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</si>
  <si>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</si>
  <si>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</si>
  <si>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</si>
  <si>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</si>
  <si>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</si>
  <si>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</si>
  <si>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</si>
  <si>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</si>
  <si>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</si>
  <si>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</si>
  <si>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</si>
  <si>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</si>
  <si>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</si>
  <si>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</si>
  <si>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</si>
  <si>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</si>
  <si>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</si>
  <si>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</si>
  <si>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</si>
  <si>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</si>
  <si>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</si>
  <si>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</si>
  <si>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</si>
  <si>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</si>
  <si>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</si>
  <si>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</si>
  <si>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</si>
  <si>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</si>
  <si>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</si>
  <si>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</si>
  <si>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</si>
  <si>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</si>
  <si>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</si>
  <si>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</si>
  <si>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</si>
  <si>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</si>
  <si>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</si>
  <si>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</si>
  <si>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</si>
  <si>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</si>
  <si>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</si>
  <si>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</si>
  <si>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</si>
  <si>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</si>
  <si>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</si>
  <si>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</si>
  <si>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</si>
  <si>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</si>
  <si>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</si>
  <si>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</si>
  <si>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</si>
  <si>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</si>
  <si>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</si>
  <si>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</si>
  <si>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</si>
  <si>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</si>
  <si>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</si>
  <si>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</si>
  <si>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</si>
  <si>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</si>
  <si>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</si>
  <si>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</si>
  <si>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</si>
  <si>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</si>
  <si>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</si>
  <si>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</si>
  <si>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</si>
  <si>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</si>
  <si>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</si>
  <si>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</si>
  <si>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</si>
  <si>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</si>
  <si>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</si>
  <si>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</si>
  <si>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</si>
  <si>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</si>
  <si>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</si>
  <si>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</si>
  <si>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</si>
  <si>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</si>
  <si>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</si>
  <si>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</si>
  <si>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</si>
  <si>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</si>
  <si>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</si>
  <si>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</si>
  <si>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</si>
  <si>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</si>
  <si>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</si>
  <si>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</si>
  <si>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</si>
  <si>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</si>
  <si>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</si>
  <si>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</si>
  <si>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</si>
  <si>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</si>
  <si>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</si>
  <si>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</si>
  <si>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</si>
  <si>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</si>
  <si>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</si>
  <si>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</si>
  <si>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</si>
  <si>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</si>
  <si>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</si>
  <si>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</si>
  <si>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</si>
  <si>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</si>
  <si>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</si>
  <si>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</si>
  <si>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</si>
  <si>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</si>
  <si>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</si>
  <si>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</si>
  <si>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</si>
  <si>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</si>
  <si>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</si>
  <si>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</si>
  <si>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</si>
  <si>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</si>
  <si>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</si>
  <si>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</si>
  <si>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</si>
  <si>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</si>
  <si>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</si>
  <si>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</si>
  <si>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</si>
  <si>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</si>
  <si>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</si>
  <si>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</si>
  <si>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</si>
  <si>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</si>
  <si>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</si>
  <si>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</si>
  <si>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</si>
  <si>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</si>
  <si>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</si>
  <si>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</si>
  <si>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</si>
  <si>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</si>
  <si>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</si>
  <si>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</si>
  <si>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</si>
  <si>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</si>
  <si>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</si>
  <si>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</si>
  <si>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</si>
  <si>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</si>
  <si>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</si>
  <si>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</si>
  <si>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</si>
  <si>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</si>
  <si>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</si>
  <si>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</si>
  <si>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</si>
  <si>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</si>
  <si>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</si>
  <si>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</si>
  <si>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</si>
  <si>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</si>
  <si>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</si>
  <si>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</si>
  <si>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</si>
  <si>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</si>
  <si>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</si>
  <si>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</si>
  <si>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</si>
  <si>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</si>
  <si>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</si>
  <si>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</si>
  <si>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</si>
  <si>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</si>
  <si>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</si>
  <si>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</si>
  <si>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</si>
  <si>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</si>
  <si>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</si>
  <si>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</si>
  <si>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</si>
  <si>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</si>
  <si>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</si>
  <si>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</si>
  <si>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</si>
  <si>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</si>
  <si>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</si>
  <si>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</si>
  <si>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</si>
  <si>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</si>
  <si>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</si>
  <si>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</si>
  <si>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</si>
  <si>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</si>
  <si>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</si>
  <si>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</si>
  <si>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</si>
  <si>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</si>
  <si>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</si>
  <si>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</si>
  <si>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</si>
  <si>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</si>
  <si>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</si>
  <si>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</si>
  <si>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</si>
  <si>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</si>
  <si>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</si>
  <si>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</si>
  <si>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</si>
  <si>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</si>
  <si>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</si>
  <si>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</si>
  <si>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</si>
  <si>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</si>
  <si>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</si>
  <si>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</si>
  <si>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</si>
  <si>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</si>
  <si>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</si>
  <si>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</si>
  <si>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</si>
  <si>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</si>
  <si>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</si>
  <si>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</si>
  <si>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</si>
  <si>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</si>
  <si>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</si>
  <si>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</si>
  <si>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</si>
  <si>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</si>
  <si>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</si>
  <si>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</si>
  <si>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</si>
  <si>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</si>
  <si>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</si>
  <si>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</si>
  <si>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</si>
  <si>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</si>
  <si>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</si>
  <si>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</si>
  <si>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</si>
  <si>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</si>
  <si>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</si>
  <si>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</si>
  <si>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</si>
  <si>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</si>
  <si>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</si>
  <si>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</si>
  <si>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</si>
  <si>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</si>
  <si>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</si>
  <si>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</si>
  <si>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</si>
  <si>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</si>
  <si>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</si>
  <si>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</si>
  <si>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</si>
  <si>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</si>
  <si>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</si>
  <si>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</si>
  <si>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</si>
  <si>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</si>
  <si>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</si>
  <si>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</si>
  <si>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</si>
  <si>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</si>
  <si>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</si>
  <si>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</si>
  <si>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</si>
  <si>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</si>
  <si>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</si>
  <si>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</si>
  <si>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</si>
  <si>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</si>
  <si>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</si>
  <si>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</si>
  <si>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</si>
  <si>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</si>
  <si>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</si>
  <si>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</si>
  <si>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</si>
  <si>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</si>
  <si>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</si>
  <si>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</si>
  <si>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</si>
  <si>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</si>
  <si>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</si>
  <si>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</si>
  <si>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</si>
  <si>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</si>
  <si>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</si>
  <si>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</si>
  <si>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</si>
  <si>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</si>
  <si>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</si>
  <si>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</si>
  <si>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</si>
  <si>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</si>
  <si>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</si>
  <si>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</si>
  <si>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</si>
  <si>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</si>
  <si>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</si>
  <si>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</si>
  <si>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</si>
  <si>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</si>
  <si>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</si>
  <si>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</si>
  <si>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</si>
  <si>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</si>
  <si>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</si>
  <si>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</si>
  <si>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</si>
  <si>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</si>
  <si>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</si>
  <si>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</si>
  <si>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</si>
  <si>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</si>
  <si>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</si>
  <si>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</si>
  <si>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</si>
  <si>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</si>
  <si>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</si>
  <si>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</si>
  <si>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</si>
  <si>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</si>
  <si>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</si>
  <si>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</si>
  <si>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</si>
  <si>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</si>
  <si>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</si>
  <si>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</si>
  <si>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</si>
  <si>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</si>
  <si>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</si>
  <si>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</si>
  <si>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</si>
  <si>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</si>
  <si>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</si>
  <si>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</si>
  <si>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</si>
  <si>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</si>
  <si>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</si>
  <si>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</si>
  <si>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</si>
  <si>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</si>
  <si>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</si>
  <si>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</si>
  <si>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</si>
  <si>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</si>
  <si>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</si>
  <si>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</si>
  <si>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</si>
  <si>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</si>
  <si>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</si>
  <si>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</si>
  <si>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</si>
  <si>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</si>
  <si>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</si>
  <si>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</si>
  <si>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</si>
  <si>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</si>
  <si>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</si>
  <si>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</si>
  <si>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</si>
  <si>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</si>
  <si>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</si>
  <si>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</si>
  <si>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</si>
  <si>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</si>
  <si>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</si>
  <si>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</si>
  <si>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</si>
  <si>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</si>
  <si>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</si>
  <si>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</si>
  <si>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</si>
  <si>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</si>
  <si>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</si>
  <si>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</si>
  <si>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</si>
  <si>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</si>
  <si>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</si>
  <si>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</si>
  <si>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</si>
  <si>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</si>
  <si>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</si>
  <si>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</si>
  <si>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</si>
  <si>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</si>
  <si>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</si>
  <si>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</si>
  <si>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</si>
  <si>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</si>
  <si>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</si>
  <si>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</si>
  <si>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</si>
  <si>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</si>
  <si>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</si>
  <si>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</si>
  <si>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</si>
  <si>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</si>
  <si>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</si>
  <si>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</si>
  <si>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</si>
  <si>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</si>
  <si>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</si>
  <si>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</si>
  <si>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</si>
  <si>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</si>
  <si>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</si>
  <si>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</si>
  <si>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</si>
  <si>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</si>
  <si>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</si>
  <si>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</si>
  <si>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</si>
  <si>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</si>
  <si>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</si>
  <si>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</si>
  <si>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</si>
  <si>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</si>
  <si>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</si>
  <si>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</si>
  <si>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</si>
  <si>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</si>
  <si>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</si>
  <si>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</si>
  <si>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</si>
  <si>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</si>
  <si>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</si>
  <si>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</si>
  <si>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</si>
  <si>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</si>
  <si>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</si>
  <si>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</si>
  <si>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</si>
  <si>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</si>
  <si>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</si>
  <si>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</si>
  <si>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</si>
  <si>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</si>
  <si>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</si>
  <si>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</si>
  <si>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</si>
  <si>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</si>
  <si>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</si>
  <si>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</si>
  <si>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</si>
  <si>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</si>
  <si>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</si>
  <si>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</si>
  <si>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</si>
  <si>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</si>
  <si>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</si>
  <si>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</si>
  <si>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</si>
  <si>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</si>
  <si>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</si>
  <si>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</si>
  <si>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</si>
  <si>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</si>
  <si>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</si>
  <si>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</si>
  <si>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</si>
  <si>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</si>
  <si>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</si>
  <si>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</si>
  <si>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</si>
  <si>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</si>
  <si>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</si>
  <si>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</si>
  <si>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</si>
  <si>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</si>
  <si>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</si>
  <si>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</si>
  <si>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</si>
  <si>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</si>
  <si>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</si>
  <si>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</si>
  <si>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</si>
  <si>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</si>
  <si>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</si>
  <si>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</si>
  <si>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</si>
  <si>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</si>
  <si>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</si>
  <si>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</si>
  <si>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</si>
  <si>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</si>
  <si>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</si>
  <si>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</si>
  <si>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</si>
  <si>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</si>
  <si>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</si>
  <si>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</si>
  <si>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</si>
  <si>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</si>
  <si>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</si>
  <si>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</si>
  <si>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</si>
  <si>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</si>
  <si>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</si>
  <si>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</si>
  <si>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</si>
  <si>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</si>
  <si>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</si>
  <si>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</si>
  <si>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</si>
  <si>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</si>
  <si>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</si>
  <si>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</si>
  <si>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</si>
  <si>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</si>
  <si>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</si>
  <si>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</si>
  <si>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</si>
  <si>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</si>
  <si>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</si>
  <si>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</si>
  <si>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</si>
  <si>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</si>
  <si>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</si>
  <si>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</si>
  <si>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</si>
  <si>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</si>
  <si>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</si>
  <si>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</si>
  <si>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</si>
  <si>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</si>
  <si>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</si>
  <si>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</si>
  <si>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</si>
  <si>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</si>
  <si>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</si>
  <si>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</si>
  <si>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</si>
  <si>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</si>
  <si>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</si>
  <si>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</si>
  <si>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</si>
  <si>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</si>
  <si>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</si>
  <si>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</si>
  <si>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</si>
  <si>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</si>
  <si>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</si>
  <si>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</si>
  <si>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</si>
  <si>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</si>
  <si>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</si>
  <si>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</si>
  <si>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</si>
  <si>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</si>
  <si>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</si>
  <si>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</si>
  <si>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</si>
  <si>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</si>
  <si>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</si>
  <si>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</si>
  <si>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</si>
  <si>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</si>
  <si>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</si>
  <si>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</si>
  <si>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</si>
  <si>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</si>
  <si>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</si>
  <si>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</si>
  <si>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</si>
  <si>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</si>
  <si>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</si>
  <si>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</si>
  <si>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</si>
  <si>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</si>
  <si>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</si>
  <si>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</si>
  <si>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</si>
  <si>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</si>
  <si>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</si>
  <si>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</si>
  <si>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</si>
  <si>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</si>
  <si>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</si>
  <si>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</si>
  <si>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</si>
  <si>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</si>
  <si>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</si>
  <si>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</si>
  <si>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</si>
  <si>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</si>
  <si>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</si>
  <si>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</si>
  <si>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</si>
  <si>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</si>
  <si>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</si>
  <si>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</si>
  <si>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</si>
  <si>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</si>
  <si>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</si>
  <si>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</si>
  <si>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</si>
  <si>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</si>
  <si>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</si>
  <si>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</si>
  <si>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</si>
  <si>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</si>
  <si>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</si>
  <si>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</si>
  <si>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</si>
  <si>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</si>
  <si>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</si>
  <si>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</si>
  <si>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</si>
  <si>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</si>
  <si>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</si>
  <si>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</si>
  <si>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</si>
  <si>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</si>
  <si>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</si>
  <si>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</si>
  <si>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</si>
  <si>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</si>
  <si>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</si>
  <si>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</si>
  <si>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</si>
  <si>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</si>
  <si>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</si>
  <si>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</si>
  <si>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</si>
  <si>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</si>
  <si>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</si>
  <si>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</si>
  <si>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</si>
  <si>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</si>
  <si>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</si>
  <si>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</si>
  <si>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</si>
  <si>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</si>
  <si>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</si>
  <si>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</si>
  <si>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</si>
  <si>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</si>
  <si>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</si>
  <si>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</si>
  <si>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</si>
  <si>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</si>
  <si>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</si>
  <si>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</si>
  <si>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</si>
  <si>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</si>
  <si>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</si>
  <si>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</si>
  <si>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</si>
  <si>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</si>
  <si>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</si>
  <si>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</si>
  <si>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</si>
  <si>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</si>
  <si>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</si>
  <si>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</si>
  <si>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</si>
  <si>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</si>
  <si>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</si>
  <si>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</si>
  <si>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</si>
  <si>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</si>
  <si>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</si>
  <si>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</si>
  <si>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</si>
  <si>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</si>
  <si>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</si>
  <si>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</si>
  <si>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</si>
  <si>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</si>
  <si>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</si>
  <si>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</si>
  <si>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</si>
  <si>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</si>
  <si>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</si>
  <si>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</si>
  <si>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</si>
  <si>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</si>
  <si>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</si>
  <si>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</si>
  <si>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</si>
  <si>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</si>
  <si>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</si>
  <si>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</si>
  <si>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</si>
  <si>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</si>
  <si>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</si>
  <si>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</si>
  <si>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</si>
  <si>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</si>
  <si>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</si>
  <si>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</si>
  <si>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</si>
  <si>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</si>
  <si>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</si>
  <si>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</si>
  <si>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</si>
  <si>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</si>
  <si>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</si>
  <si>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</si>
  <si>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</si>
  <si>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</si>
  <si>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</si>
  <si>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</si>
  <si>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</si>
  <si>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</si>
  <si>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</si>
  <si>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</si>
  <si>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</si>
  <si>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</si>
  <si>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</si>
  <si>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</si>
  <si>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</si>
  <si>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</si>
  <si>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</si>
  <si>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</si>
  <si>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</si>
  <si>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</si>
  <si>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</si>
  <si>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</si>
  <si>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</si>
  <si>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</si>
  <si>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</si>
  <si>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</si>
  <si>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</si>
  <si>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</si>
  <si>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</si>
  <si>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</si>
  <si>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</si>
  <si>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</si>
  <si>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</si>
  <si>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</si>
  <si>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</si>
  <si>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</si>
  <si>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</si>
  <si>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</si>
  <si>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</si>
  <si>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</si>
  <si>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</si>
  <si>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</si>
  <si>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</si>
  <si>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</si>
  <si>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</si>
  <si>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</si>
  <si>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</si>
  <si>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</si>
  <si>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</si>
  <si>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</si>
  <si>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</si>
  <si>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</si>
  <si>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</si>
  <si>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</si>
  <si>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</si>
  <si>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</si>
  <si>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</si>
  <si>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</si>
  <si>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</si>
  <si>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</si>
  <si>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</si>
  <si>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</si>
  <si>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</si>
  <si>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</si>
  <si>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</si>
  <si>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</si>
  <si>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</si>
  <si>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</si>
  <si>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</si>
  <si>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</si>
  <si>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</si>
  <si>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</si>
  <si>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</si>
  <si>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</si>
  <si>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</si>
  <si>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</si>
  <si>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</si>
  <si>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</si>
  <si>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</si>
  <si>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</si>
  <si>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</si>
  <si>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</si>
  <si>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</si>
  <si>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</si>
  <si>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</si>
  <si>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</si>
  <si>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</si>
  <si>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</si>
  <si>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</si>
  <si>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</si>
  <si>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</si>
  <si>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</si>
  <si>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</si>
  <si>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</si>
  <si>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</si>
  <si>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</si>
  <si>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</si>
  <si>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</si>
  <si>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</si>
  <si>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</si>
  <si>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</si>
  <si>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</si>
  <si>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</si>
  <si>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</si>
  <si>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</si>
  <si>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</si>
  <si>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</si>
  <si>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</si>
  <si>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</si>
  <si>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</si>
  <si>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</si>
  <si>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</si>
  <si>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</si>
  <si>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</si>
  <si>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</si>
  <si>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</si>
  <si>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</si>
  <si>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</si>
  <si>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</si>
  <si>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</si>
  <si>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</si>
  <si>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</si>
  <si>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</si>
  <si>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</si>
  <si>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</si>
  <si>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</si>
  <si>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</si>
  <si>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</si>
  <si>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</si>
  <si>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</si>
  <si>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</si>
  <si>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</si>
  <si>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</si>
  <si>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</si>
  <si>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</si>
  <si>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</si>
  <si>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</si>
  <si>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</si>
  <si>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</si>
  <si>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</si>
  <si>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</si>
  <si>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</si>
  <si>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</si>
  <si>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</si>
  <si>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</si>
  <si>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</si>
  <si>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</si>
  <si>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</si>
  <si>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</si>
  <si>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</si>
  <si>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</si>
  <si>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</si>
  <si>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</si>
  <si>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</si>
  <si>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</si>
  <si>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</si>
  <si>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</si>
  <si>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</si>
  <si>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</si>
  <si>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</si>
  <si>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</si>
  <si>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</si>
  <si>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</si>
  <si>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</si>
  <si>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</si>
  <si>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</si>
  <si>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</si>
  <si>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</si>
  <si>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</si>
  <si>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</si>
  <si>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</si>
  <si>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</si>
  <si>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</si>
  <si>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</si>
  <si>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</si>
  <si>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</si>
  <si>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</si>
  <si>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</si>
  <si>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</si>
  <si>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</si>
  <si>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</si>
  <si>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</si>
  <si>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</si>
  <si>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</si>
  <si>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</si>
  <si>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</si>
  <si>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</si>
  <si>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</si>
  <si>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</si>
  <si>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</si>
  <si>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</si>
  <si>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</si>
  <si>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</si>
  <si>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</si>
  <si>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</si>
  <si>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</si>
  <si>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</si>
  <si>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</si>
  <si>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</si>
  <si>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</si>
  <si>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</si>
  <si>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</si>
  <si>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</si>
  <si>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</si>
  <si>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</si>
  <si>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</si>
  <si>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</si>
  <si>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</si>
  <si>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</si>
  <si>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</si>
  <si>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</si>
  <si>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</si>
  <si>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</si>
  <si>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</si>
  <si>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</si>
  <si>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</si>
  <si>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</si>
  <si>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</si>
  <si>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</si>
  <si>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</si>
  <si>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</si>
  <si>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</si>
  <si>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</si>
  <si>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</si>
  <si>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</si>
  <si>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</si>
  <si>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</si>
  <si>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</si>
  <si>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</si>
  <si>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</si>
  <si>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</si>
  <si>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</si>
  <si>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</si>
  <si>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</si>
  <si>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</si>
  <si>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</si>
  <si>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</si>
  <si>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</si>
  <si>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</si>
  <si>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</si>
  <si>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</si>
  <si>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</si>
  <si>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</si>
  <si>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</si>
  <si>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</si>
  <si>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</si>
  <si>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</si>
  <si>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</si>
  <si>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</si>
  <si>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</si>
  <si>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</si>
  <si>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</si>
  <si>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</si>
  <si>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</si>
  <si>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</si>
  <si>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</si>
  <si>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</si>
  <si>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</si>
  <si>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</si>
  <si>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</si>
  <si>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</si>
  <si>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</si>
  <si>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</si>
  <si>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</si>
  <si>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</si>
  <si>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</si>
  <si>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</si>
  <si>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</si>
  <si>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</si>
  <si>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</si>
  <si>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</si>
  <si>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</si>
  <si>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</si>
  <si>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</si>
  <si>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</si>
  <si>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</si>
  <si>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</si>
  <si>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</si>
  <si>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</si>
  <si>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</si>
  <si>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</si>
  <si>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</si>
  <si>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</si>
  <si>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</si>
  <si>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</si>
  <si>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</si>
  <si>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</si>
  <si>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</si>
  <si>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</si>
  <si>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</si>
  <si>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</si>
  <si>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</si>
  <si>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</si>
  <si>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</si>
  <si>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</si>
  <si>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</si>
  <si>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</si>
  <si>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</si>
  <si>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</si>
  <si>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</si>
  <si>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</si>
  <si>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</si>
  <si>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</si>
  <si>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</si>
  <si>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</si>
  <si>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</si>
  <si>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</si>
  <si>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</si>
  <si>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</si>
  <si>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</si>
  <si>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</si>
  <si>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</si>
  <si>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</si>
  <si>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</si>
  <si>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</si>
  <si>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</si>
  <si>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</si>
  <si>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</si>
  <si>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</si>
  <si>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</si>
  <si>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</si>
  <si>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</si>
  <si>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</si>
  <si>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</si>
  <si>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</si>
  <si>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</si>
  <si>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</si>
  <si>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</si>
  <si>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</si>
  <si>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</si>
  <si>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</si>
  <si>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</si>
  <si>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</si>
  <si>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</si>
  <si>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</si>
  <si>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</si>
  <si>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</si>
  <si>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</si>
  <si>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</si>
  <si>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</si>
  <si>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</si>
  <si>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</si>
  <si>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</si>
  <si>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</si>
  <si>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</si>
  <si>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</si>
  <si>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</si>
  <si>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</si>
  <si>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</si>
  <si>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</si>
  <si>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</si>
  <si>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</si>
  <si>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</si>
  <si>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</si>
  <si>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</si>
  <si>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</si>
  <si>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</si>
  <si>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</si>
  <si>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</si>
  <si>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</si>
  <si>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</si>
  <si>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</si>
  <si>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</si>
  <si>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</si>
  <si>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</si>
  <si>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</si>
  <si>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</si>
  <si>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</si>
  <si>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</si>
  <si>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</si>
  <si>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</si>
  <si>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</si>
  <si>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</si>
  <si>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</si>
  <si>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</si>
  <si>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</si>
  <si>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</si>
  <si>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</si>
  <si>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</si>
  <si>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</si>
  <si>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</si>
  <si>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</si>
  <si>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</si>
  <si>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</si>
  <si>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</si>
  <si>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</si>
  <si>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</si>
  <si>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</si>
  <si>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</si>
  <si>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</si>
  <si>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</si>
  <si>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</si>
  <si>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</si>
  <si>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</si>
  <si>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</si>
  <si>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</si>
  <si>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</si>
  <si>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</si>
  <si>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</si>
  <si>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</si>
  <si>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</si>
  <si>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</si>
  <si>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</si>
  <si>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</si>
  <si>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</si>
  <si>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</si>
  <si>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</si>
  <si>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</si>
  <si>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</si>
  <si>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</si>
  <si>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</si>
  <si>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</si>
  <si>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</si>
  <si>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</si>
  <si>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</si>
  <si>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</si>
  <si>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</si>
  <si>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</si>
  <si>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</si>
  <si>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</si>
  <si>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</si>
  <si>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</si>
  <si>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</si>
  <si>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</si>
  <si>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</si>
  <si>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</si>
  <si>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</si>
  <si>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</si>
  <si>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</si>
  <si>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</si>
  <si>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</si>
  <si>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</si>
  <si>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</si>
  <si>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</si>
  <si>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</si>
  <si>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</si>
  <si>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</si>
  <si>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</si>
  <si>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</si>
  <si>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</si>
  <si>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</si>
  <si>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</si>
  <si>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</si>
  <si>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</si>
  <si>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</si>
  <si>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</si>
  <si>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</si>
  <si>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</si>
  <si>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</si>
  <si>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</si>
  <si>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</si>
  <si>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</si>
  <si>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</si>
  <si>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</si>
  <si>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</si>
  <si>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</si>
  <si>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</si>
  <si>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</si>
  <si>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</si>
  <si>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</si>
  <si>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</si>
  <si>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</si>
  <si>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</si>
  <si>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</si>
  <si>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</si>
  <si>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</si>
  <si>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</si>
  <si>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</si>
  <si>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</si>
  <si>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</si>
  <si>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</si>
  <si>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</si>
  <si>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</si>
  <si>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</si>
  <si>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</si>
  <si>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</si>
  <si>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</si>
  <si>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</si>
  <si>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</si>
  <si>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</si>
  <si>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</si>
  <si>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</si>
  <si>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</si>
  <si>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</si>
  <si>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</si>
  <si>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</si>
  <si>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</si>
  <si>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</si>
  <si>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</si>
  <si>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</si>
  <si>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</si>
  <si>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</si>
  <si>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</si>
  <si>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</si>
  <si>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</si>
  <si>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</si>
  <si>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</si>
  <si>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</si>
  <si>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</si>
  <si>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</si>
  <si>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</si>
  <si>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</si>
  <si>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</si>
  <si>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</si>
  <si>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</si>
  <si>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</si>
  <si>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</si>
  <si>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</si>
  <si>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</si>
  <si>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</si>
  <si>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</si>
  <si>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</si>
  <si>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</si>
  <si>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</si>
  <si>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</si>
  <si>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</si>
  <si>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</si>
  <si>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</si>
  <si>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</si>
  <si>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</si>
  <si>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</si>
  <si>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</si>
  <si>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</si>
  <si>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</si>
  <si>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</si>
  <si>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</si>
  <si>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</si>
  <si>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</si>
  <si>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</si>
  <si>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</si>
  <si>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</si>
  <si>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</si>
  <si>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</si>
  <si>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</si>
  <si>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</si>
  <si>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</si>
  <si>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</si>
  <si>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</si>
  <si>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</si>
  <si>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</si>
  <si>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</si>
  <si>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</si>
  <si>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</si>
  <si>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</si>
  <si>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</si>
  <si>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</si>
  <si>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</si>
  <si>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</si>
  <si>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</si>
  <si>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</si>
  <si>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</si>
  <si>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</si>
  <si>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</si>
  <si>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</si>
  <si>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</si>
  <si>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</si>
  <si>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</si>
  <si>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</si>
  <si>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</si>
  <si>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</si>
  <si>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</si>
  <si>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</si>
  <si>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</si>
  <si>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</si>
  <si>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</si>
  <si>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</si>
  <si>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</si>
  <si>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</si>
  <si>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</si>
  <si>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</si>
  <si>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</si>
  <si>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</si>
  <si>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</si>
  <si>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</si>
  <si>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</si>
  <si>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</si>
  <si>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</si>
  <si>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</si>
  <si>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</si>
  <si>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</si>
  <si>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</si>
  <si>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</si>
  <si>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</si>
  <si>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</si>
  <si>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</si>
  <si>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</si>
  <si>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</si>
  <si>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</si>
  <si>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</si>
  <si>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</si>
  <si>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</si>
  <si>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</si>
  <si>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</si>
  <si>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</si>
  <si>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</si>
  <si>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</si>
  <si>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</si>
  <si>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</si>
  <si>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</si>
  <si>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</si>
  <si>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</si>
  <si>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</si>
  <si>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</si>
  <si>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</si>
  <si>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</si>
  <si>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</si>
  <si>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</si>
  <si>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</si>
  <si>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</si>
  <si>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</si>
  <si>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</si>
  <si>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</si>
  <si>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</si>
  <si>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</si>
  <si>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</si>
  <si>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</si>
  <si>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</si>
  <si>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</si>
  <si>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</si>
  <si>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</si>
  <si>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</si>
  <si>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</si>
  <si>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</si>
  <si>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</si>
  <si>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</si>
  <si>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</si>
  <si>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</si>
  <si>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</si>
  <si>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</si>
  <si>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</si>
  <si>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</si>
  <si>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</si>
  <si>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</si>
  <si>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</si>
  <si>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</si>
  <si>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</si>
  <si>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</si>
  <si>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</si>
  <si>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</si>
  <si>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</si>
  <si>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</si>
  <si>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</si>
  <si>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</si>
  <si>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</si>
  <si>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</si>
  <si>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</si>
  <si>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</si>
  <si>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</si>
  <si>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</si>
  <si>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</si>
  <si>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</si>
  <si>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</si>
  <si>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</si>
  <si>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</si>
  <si>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</si>
  <si>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</si>
  <si>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</si>
  <si>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</si>
  <si>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</si>
  <si>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</si>
  <si>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</si>
  <si>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</si>
  <si>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</si>
  <si>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</si>
  <si>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</si>
  <si>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</si>
  <si>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</si>
  <si>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</si>
  <si>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</si>
  <si>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</si>
  <si>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</si>
  <si>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</si>
  <si>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</si>
  <si>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</si>
  <si>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</si>
  <si>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</si>
  <si>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</si>
  <si>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</si>
  <si>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</si>
  <si>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</si>
  <si>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</si>
  <si>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</si>
  <si>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</si>
  <si>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</si>
  <si>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</si>
  <si>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</si>
  <si>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</si>
  <si>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</si>
  <si>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</si>
  <si>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</si>
  <si>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</si>
  <si>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</si>
  <si>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</si>
  <si>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</si>
  <si>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</si>
  <si>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</si>
  <si>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</si>
  <si>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</si>
  <si>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</si>
  <si>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</si>
  <si>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</si>
  <si>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</si>
  <si>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</si>
  <si>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</si>
  <si>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</si>
  <si>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</si>
  <si>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</si>
  <si>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</si>
  <si>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</si>
  <si>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</si>
  <si>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</si>
  <si>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</si>
  <si>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</si>
  <si>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</si>
  <si>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</si>
  <si>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</si>
  <si>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</si>
  <si>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</si>
  <si>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</si>
  <si>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</si>
  <si>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</si>
  <si>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</si>
  <si>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</si>
  <si>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</si>
  <si>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</si>
  <si>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</si>
  <si>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</si>
  <si>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</si>
  <si>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</si>
  <si>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</si>
  <si>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</si>
  <si>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</si>
  <si>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</si>
  <si>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</si>
  <si>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</si>
  <si>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</si>
  <si>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</si>
  <si>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</si>
  <si>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</si>
  <si>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</si>
  <si>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</si>
  <si>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</si>
  <si>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</si>
  <si>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</si>
  <si>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</si>
  <si>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</si>
  <si>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</si>
  <si>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</si>
  <si>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</si>
  <si>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</si>
  <si>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</si>
  <si>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</si>
  <si>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</si>
  <si>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</si>
  <si>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</si>
  <si>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</si>
  <si>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</si>
  <si>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</si>
  <si>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</si>
  <si>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</si>
  <si>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</si>
  <si>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</si>
  <si>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</si>
  <si>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</si>
  <si>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</si>
  <si>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</si>
  <si>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</si>
  <si>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</si>
  <si>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</si>
  <si>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</si>
  <si>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</si>
  <si>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</si>
  <si>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</si>
  <si>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</si>
  <si>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</si>
  <si>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</si>
  <si>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</si>
  <si>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</si>
  <si>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</si>
  <si>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</si>
  <si>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</si>
  <si>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</si>
  <si>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</si>
  <si>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</si>
  <si>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</si>
  <si>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</si>
  <si>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</si>
  <si>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</si>
  <si>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</si>
  <si>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</si>
  <si>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</si>
  <si>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</si>
  <si>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</si>
  <si>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</si>
  <si>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</si>
  <si>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</si>
  <si>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</si>
  <si>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</si>
  <si>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</si>
  <si>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</si>
  <si>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</si>
  <si>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</si>
  <si>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</si>
  <si>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</si>
  <si>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</si>
  <si>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</si>
  <si>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</si>
  <si>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</si>
  <si>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</si>
  <si>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</si>
  <si>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</si>
  <si>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</si>
  <si>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</si>
  <si>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</si>
  <si>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</si>
  <si>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</si>
  <si>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</si>
  <si>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</si>
  <si>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</si>
  <si>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</si>
  <si>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</si>
  <si>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</si>
  <si>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</si>
  <si>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</si>
  <si>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</si>
  <si>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</si>
  <si>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</si>
  <si>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</si>
  <si>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</si>
  <si>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</si>
  <si>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</si>
  <si>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</si>
  <si>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</si>
  <si>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</si>
  <si>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</si>
  <si>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</si>
  <si>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</si>
  <si>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</si>
  <si>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</si>
  <si>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</si>
  <si>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</si>
  <si>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</si>
  <si>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</si>
  <si>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</si>
  <si>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</si>
  <si>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</si>
  <si>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</si>
  <si>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</si>
  <si>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</si>
  <si>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</si>
  <si>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</si>
  <si>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</si>
  <si>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</si>
  <si>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</si>
  <si>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</si>
  <si>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</si>
  <si>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</si>
  <si>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</si>
  <si>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</si>
  <si>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</si>
  <si>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</si>
  <si>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</si>
  <si>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</si>
  <si>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</si>
  <si>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</si>
  <si>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</si>
  <si>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</si>
  <si>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</si>
  <si>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</si>
  <si>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</si>
  <si>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</si>
  <si>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</si>
  <si>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</si>
  <si>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</si>
  <si>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</si>
  <si>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</si>
  <si>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</si>
  <si>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</si>
  <si>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</si>
  <si>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</si>
  <si>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</si>
  <si>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</si>
  <si>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</si>
  <si>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</si>
  <si>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</si>
  <si>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</si>
  <si>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</si>
  <si>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</si>
  <si>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</si>
  <si>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</si>
  <si>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</si>
  <si>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</si>
  <si>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</si>
  <si>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</si>
  <si>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</si>
  <si>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</si>
  <si>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</si>
  <si>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</si>
  <si>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</si>
  <si>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</si>
  <si>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</si>
  <si>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</si>
  <si>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</si>
  <si>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</si>
  <si>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</si>
  <si>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</si>
  <si>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</si>
  <si>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</si>
  <si>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</si>
  <si>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</si>
  <si>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</si>
  <si>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</si>
  <si>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</si>
  <si>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</si>
  <si>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</si>
  <si>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</si>
  <si>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</si>
  <si>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</si>
  <si>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</si>
  <si>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</si>
  <si>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</si>
  <si>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</si>
  <si>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</si>
  <si>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</si>
  <si>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</si>
  <si>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</si>
  <si>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</si>
  <si>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</si>
  <si>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</si>
  <si>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</si>
  <si>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</si>
  <si>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</si>
  <si>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</si>
  <si>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</si>
  <si>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</si>
  <si>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</si>
  <si>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</si>
  <si>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</si>
  <si>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</si>
  <si>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</si>
  <si>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</si>
  <si>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</si>
  <si>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</si>
  <si>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</si>
  <si>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</si>
  <si>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</si>
  <si>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</si>
  <si>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</si>
  <si>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</si>
  <si>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</si>
  <si>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</si>
  <si>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</si>
  <si>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</si>
  <si>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</si>
  <si>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</si>
  <si>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</si>
  <si>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</si>
  <si>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</si>
  <si>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</si>
  <si>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</si>
  <si>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</si>
  <si>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</si>
  <si>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</si>
  <si>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</si>
  <si>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</si>
  <si>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</si>
  <si>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</si>
  <si>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</si>
  <si>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</si>
  <si>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</si>
  <si>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</si>
  <si>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</si>
  <si>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</si>
  <si>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</si>
  <si>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</si>
  <si>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</si>
  <si>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</si>
  <si>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</si>
  <si>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</si>
  <si>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</si>
  <si>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</si>
  <si>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</si>
  <si>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</si>
  <si>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</si>
  <si>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</si>
  <si>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</si>
  <si>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</si>
  <si>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</si>
  <si>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</si>
  <si>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</si>
  <si>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</si>
  <si>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</si>
  <si>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</si>
  <si>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</si>
  <si>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</si>
  <si>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</si>
  <si>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</si>
  <si>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</si>
  <si>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</si>
  <si>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</si>
  <si>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</si>
  <si>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</si>
  <si>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</si>
  <si>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</si>
  <si>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</si>
  <si>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</si>
  <si>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</si>
  <si>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</si>
  <si>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</si>
  <si>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</si>
  <si>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</si>
  <si>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</si>
  <si>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</si>
  <si>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</si>
  <si>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</si>
  <si>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</si>
  <si>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</si>
  <si>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</si>
  <si>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</si>
  <si>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</si>
  <si>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</si>
  <si>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</si>
  <si>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</si>
  <si>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</si>
  <si>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</si>
  <si>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</si>
  <si>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</si>
  <si>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</si>
  <si>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</si>
  <si>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</si>
  <si>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</si>
  <si>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</si>
  <si>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</si>
  <si>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</si>
  <si>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</si>
  <si>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</si>
  <si>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</si>
  <si>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</si>
  <si>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</si>
  <si>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</si>
  <si>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</si>
  <si>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</si>
  <si>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</si>
  <si>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</si>
  <si>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</si>
  <si>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</si>
  <si>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</si>
  <si>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</si>
  <si>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</si>
  <si>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</si>
  <si>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</si>
  <si>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</si>
  <si>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</si>
  <si>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</si>
  <si>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</si>
  <si>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</si>
  <si>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</si>
  <si>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</si>
  <si>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</si>
  <si>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</si>
  <si>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</si>
  <si>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</si>
  <si>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</si>
  <si>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</si>
  <si>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</si>
  <si>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</si>
  <si>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</si>
  <si>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</si>
  <si>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</si>
  <si>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</si>
  <si>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</si>
  <si>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</si>
  <si>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</si>
  <si>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</si>
  <si>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</si>
  <si>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</si>
  <si>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</si>
  <si>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</si>
  <si>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</si>
  <si>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</si>
  <si>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</si>
  <si>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</si>
  <si>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</si>
  <si>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</si>
  <si>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</si>
  <si>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</si>
  <si>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</si>
  <si>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</si>
  <si>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</si>
  <si>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</si>
  <si>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</si>
  <si>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</si>
  <si>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</si>
  <si>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</si>
  <si>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</si>
  <si>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</si>
  <si>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</si>
  <si>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</si>
  <si>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</si>
  <si>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</si>
  <si>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</si>
  <si>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</si>
  <si>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</si>
  <si>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</si>
  <si>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</si>
  <si>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</si>
  <si>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</si>
  <si>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</si>
  <si>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</si>
  <si>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</si>
  <si>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</si>
  <si>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</si>
  <si>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</si>
  <si>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</si>
  <si>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</si>
  <si>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</si>
  <si>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</si>
  <si>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</si>
  <si>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</si>
  <si>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</si>
  <si>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</si>
  <si>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</si>
  <si>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</si>
  <si>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</si>
  <si>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</si>
  <si>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</si>
  <si>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</si>
  <si>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</si>
  <si>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</si>
  <si>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</si>
  <si>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</si>
  <si>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</si>
  <si>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</si>
  <si>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</si>
  <si>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</si>
  <si>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</si>
  <si>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</si>
  <si>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</si>
  <si>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</si>
  <si>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</si>
  <si>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</si>
  <si>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</si>
  <si>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</si>
  <si>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</si>
  <si>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</si>
  <si>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</si>
  <si>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</si>
  <si>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</si>
  <si>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</si>
  <si>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</si>
  <si>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</si>
  <si>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</si>
  <si>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</si>
  <si>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</si>
  <si>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</si>
  <si>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</si>
  <si>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</si>
  <si>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</si>
  <si>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</si>
  <si>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</si>
  <si>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</si>
  <si>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</si>
  <si>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</si>
  <si>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</si>
  <si>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</si>
  <si>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</si>
  <si>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</si>
  <si>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</si>
  <si>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</si>
  <si>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</si>
  <si>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</si>
  <si>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</si>
  <si>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</si>
  <si>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</si>
  <si>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</si>
  <si>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</si>
  <si>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</si>
  <si>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</si>
  <si>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</si>
  <si>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</si>
  <si>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</si>
  <si>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</si>
  <si>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</si>
  <si>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</si>
  <si>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</si>
  <si>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</si>
  <si>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</si>
  <si>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</si>
  <si>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</si>
  <si>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</si>
  <si>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</si>
  <si>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</si>
  <si>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</si>
  <si>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</si>
  <si>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</si>
  <si>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</si>
  <si>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</si>
  <si>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</si>
  <si>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</si>
  <si>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</si>
  <si>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</si>
  <si>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</si>
  <si>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</si>
  <si>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</si>
  <si>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</si>
  <si>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</si>
  <si>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</si>
  <si>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</si>
  <si>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</si>
  <si>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</si>
  <si>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</si>
  <si>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</si>
  <si>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</si>
  <si>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</si>
  <si>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</si>
  <si>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</si>
  <si>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</si>
  <si>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</si>
  <si>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</si>
  <si>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</si>
  <si>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</si>
  <si>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</si>
  <si>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</si>
  <si>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</si>
  <si>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</si>
  <si>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</si>
  <si>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</si>
  <si>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</si>
  <si>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</si>
  <si>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</si>
  <si>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</si>
  <si>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</si>
  <si>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</si>
  <si>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</si>
  <si>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</si>
  <si>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</si>
  <si>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</si>
  <si>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</si>
  <si>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</si>
  <si>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</si>
  <si>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</si>
  <si>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</si>
  <si>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</si>
  <si>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</si>
  <si>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</si>
  <si>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</si>
  <si>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</si>
  <si>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</si>
  <si>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</si>
  <si>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</si>
  <si>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</si>
  <si>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</si>
  <si>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</si>
  <si>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</si>
  <si>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</si>
  <si>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</si>
  <si>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</si>
  <si>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</si>
  <si>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</si>
  <si>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</si>
  <si>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</si>
  <si>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</si>
  <si>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</si>
  <si>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</si>
  <si>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</si>
  <si>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</si>
  <si>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</si>
  <si>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</si>
  <si>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</si>
  <si>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</si>
  <si>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</si>
  <si>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</si>
  <si>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</si>
  <si>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</si>
  <si>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</si>
  <si>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</si>
  <si>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</si>
  <si>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</si>
  <si>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</si>
  <si>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</si>
  <si>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</si>
  <si>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</si>
  <si>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</si>
  <si>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</si>
  <si>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</si>
  <si>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</si>
  <si>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</si>
  <si>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</si>
  <si>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</si>
  <si>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</si>
  <si>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</si>
  <si>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</si>
  <si>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</si>
  <si>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</si>
  <si>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</si>
  <si>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</si>
  <si>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</si>
  <si>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</si>
  <si>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</si>
  <si>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</si>
  <si>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</si>
  <si>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</si>
  <si>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</si>
  <si>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</si>
  <si>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</si>
  <si>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</si>
  <si>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</si>
  <si>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</si>
  <si>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</si>
  <si>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</si>
  <si>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</si>
  <si>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</si>
  <si>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</si>
  <si>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</si>
  <si>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</si>
  <si>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</si>
  <si>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</si>
  <si>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</si>
  <si>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</si>
  <si>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</si>
  <si>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</si>
  <si>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</si>
  <si>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</si>
  <si>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</si>
  <si>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</si>
  <si>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</si>
  <si>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</si>
  <si>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</si>
  <si>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</si>
  <si>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</si>
  <si>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</si>
  <si>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</si>
  <si>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</si>
  <si>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</si>
  <si>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</si>
  <si>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</si>
  <si>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</si>
  <si>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</si>
  <si>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</si>
  <si>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</si>
  <si>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</si>
  <si>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</si>
  <si>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</si>
  <si>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</si>
  <si>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</si>
  <si>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</si>
  <si>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</si>
  <si>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</si>
  <si>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</si>
  <si>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</si>
  <si>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</si>
  <si>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</si>
  <si>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</si>
  <si>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</si>
  <si>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</si>
  <si>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</si>
  <si>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</si>
  <si>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</si>
  <si>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</si>
  <si>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</si>
  <si>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</si>
  <si>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</si>
  <si>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</si>
  <si>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</si>
  <si>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</si>
  <si>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</si>
  <si>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</si>
  <si>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</si>
  <si>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</si>
  <si>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</si>
  <si>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</si>
  <si>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</si>
  <si>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</si>
  <si>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</si>
  <si>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</si>
  <si>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</si>
  <si>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</si>
  <si>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</si>
  <si>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</si>
  <si>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</si>
  <si>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</si>
  <si>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</si>
  <si>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</si>
  <si>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</si>
  <si>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</si>
  <si>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</si>
  <si>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</si>
  <si>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</si>
  <si>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</si>
  <si>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</si>
  <si>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</si>
  <si>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</si>
  <si>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</si>
  <si>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</si>
  <si>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</si>
  <si>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</si>
  <si>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</si>
  <si>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</si>
  <si>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</si>
  <si>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</si>
  <si>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</si>
  <si>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</si>
  <si>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</si>
  <si>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</si>
  <si>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</si>
  <si>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</si>
  <si>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</si>
  <si>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</si>
  <si>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</si>
  <si>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</si>
  <si>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</si>
  <si>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</si>
  <si>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</si>
  <si>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</si>
  <si>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</si>
  <si>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</si>
  <si>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</si>
  <si>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</si>
  <si>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</si>
  <si>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</si>
  <si>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</si>
  <si>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</si>
  <si>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</si>
  <si>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</si>
  <si>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</si>
  <si>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</si>
  <si>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</si>
  <si>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</si>
  <si>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</si>
  <si>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</si>
  <si>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</si>
  <si>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</si>
  <si>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</si>
  <si>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</si>
  <si>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</si>
  <si>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</si>
  <si>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</si>
  <si>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</si>
  <si>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</si>
  <si>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</si>
  <si>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</si>
  <si>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</si>
  <si>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</si>
  <si>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</si>
  <si>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</si>
  <si>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</si>
  <si>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</si>
  <si>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</si>
  <si>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</si>
  <si>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</si>
  <si>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</si>
  <si>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</si>
  <si>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</si>
  <si>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</si>
  <si>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</si>
  <si>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</si>
  <si>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</si>
  <si>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</si>
  <si>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</si>
  <si>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</si>
  <si>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</si>
  <si>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</si>
  <si>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</si>
  <si>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</si>
  <si>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</si>
  <si>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</si>
  <si>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</si>
  <si>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</si>
  <si>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</si>
  <si>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</si>
  <si>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</si>
  <si>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</si>
  <si>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</si>
  <si>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</si>
  <si>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</si>
  <si>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</si>
  <si>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</si>
  <si>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</si>
  <si>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</si>
  <si>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</si>
  <si>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</si>
  <si>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</si>
  <si>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</si>
  <si>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</si>
  <si>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</si>
  <si>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</si>
  <si>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</si>
  <si>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</si>
  <si>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</si>
  <si>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</si>
  <si>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</si>
  <si>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</si>
  <si>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</si>
  <si>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</si>
  <si>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</si>
  <si>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</si>
  <si>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</si>
  <si>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</si>
  <si>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</si>
  <si>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</si>
  <si>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</si>
  <si>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</si>
  <si>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</si>
  <si>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</si>
  <si>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</si>
  <si>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</si>
  <si>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</si>
  <si>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</si>
  <si>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</si>
  <si>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</si>
  <si>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</si>
  <si>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</si>
  <si>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</si>
  <si>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</si>
  <si>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</si>
  <si>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</si>
  <si>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</si>
  <si>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</si>
  <si>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</si>
  <si>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</si>
  <si>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</si>
  <si>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</si>
  <si>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</si>
  <si>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</si>
  <si>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</si>
  <si>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</si>
  <si>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</si>
  <si>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</si>
  <si>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</si>
  <si>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</si>
  <si>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</si>
  <si>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</si>
  <si>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</si>
  <si>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</si>
  <si>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</si>
  <si>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</si>
  <si>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</si>
  <si>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</si>
  <si>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</si>
  <si>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</si>
  <si>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</si>
  <si>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</si>
  <si>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</si>
  <si>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</si>
  <si>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</si>
  <si>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</si>
  <si>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</si>
  <si>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</si>
  <si>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</si>
  <si>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</si>
  <si>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</si>
  <si>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</si>
  <si>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</si>
  <si>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</si>
  <si>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</si>
  <si>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</si>
  <si>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</si>
  <si>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</si>
  <si>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</si>
  <si>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</si>
  <si>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</si>
  <si>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</si>
  <si>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</si>
  <si>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</si>
  <si>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</si>
  <si>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</si>
  <si>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</si>
  <si>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</si>
  <si>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</si>
  <si>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</si>
  <si>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</si>
  <si>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</si>
  <si>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</si>
  <si>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</si>
  <si>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</si>
  <si>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</si>
  <si>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</si>
  <si>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</si>
  <si>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</si>
  <si>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</si>
  <si>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</si>
  <si>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</si>
  <si>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</si>
  <si>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</si>
  <si>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</si>
  <si>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</si>
  <si>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</si>
  <si>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</si>
  <si>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</si>
  <si>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</si>
  <si>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</si>
  <si>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</si>
  <si>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</si>
  <si>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</si>
  <si>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</si>
  <si>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</si>
  <si>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</si>
  <si>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</si>
  <si>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</si>
  <si>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</si>
  <si>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</si>
  <si>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</si>
  <si>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</si>
  <si>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</si>
  <si>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</si>
  <si>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</si>
  <si>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</si>
  <si>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</si>
  <si>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</si>
  <si>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</si>
  <si>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</si>
  <si>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</si>
  <si>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</si>
  <si>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</si>
  <si>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</si>
  <si>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</si>
  <si>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</si>
  <si>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</si>
  <si>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</si>
  <si>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</si>
  <si>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</si>
  <si>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</si>
  <si>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</si>
  <si>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</si>
  <si>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</si>
  <si>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</si>
  <si>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</si>
  <si>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</si>
  <si>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</si>
  <si>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</si>
  <si>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</si>
  <si>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</si>
  <si>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</si>
  <si>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</si>
  <si>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</si>
  <si>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</si>
  <si>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</si>
  <si>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</si>
  <si>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</si>
  <si>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</si>
  <si>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</si>
  <si>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</si>
  <si>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</si>
  <si>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</si>
  <si>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</si>
  <si>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</si>
  <si>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</si>
  <si>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</si>
  <si>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</si>
  <si>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</si>
  <si>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</si>
  <si>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</si>
  <si>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</si>
  <si>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</si>
  <si>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</si>
  <si>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</si>
  <si>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</si>
  <si>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</si>
  <si>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</si>
  <si>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</si>
  <si>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</si>
  <si>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</si>
  <si>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</si>
  <si>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</si>
  <si>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</si>
  <si>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</si>
  <si>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</si>
  <si>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</si>
  <si>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</si>
  <si>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</si>
  <si>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</si>
  <si>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</si>
  <si>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</si>
  <si>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</si>
  <si>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</si>
  <si>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</si>
  <si>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</si>
  <si>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</si>
  <si>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</si>
  <si>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</si>
  <si>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</si>
  <si>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</si>
  <si>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</si>
  <si>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</si>
  <si>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</si>
  <si>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</si>
  <si>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</si>
  <si>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</si>
  <si>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</si>
  <si>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</si>
  <si>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</si>
  <si>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</si>
  <si>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</si>
  <si>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</si>
  <si>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</si>
  <si>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</si>
  <si>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</si>
  <si>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</si>
  <si>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</si>
  <si>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</si>
  <si>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</si>
  <si>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</si>
  <si>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</si>
  <si>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</si>
  <si>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</si>
  <si>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</si>
  <si>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</si>
  <si>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</si>
  <si>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</si>
  <si>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</si>
  <si>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</si>
  <si>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</si>
  <si>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</si>
  <si>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</si>
  <si>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</si>
  <si>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</si>
  <si>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</si>
  <si>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</si>
  <si>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</si>
  <si>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</si>
  <si>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</si>
  <si>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</si>
  <si>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</si>
  <si>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</si>
  <si>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</si>
  <si>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</si>
  <si>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</si>
  <si>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</si>
  <si>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</si>
  <si>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</si>
  <si>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</si>
  <si>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</si>
  <si>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</si>
  <si>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</si>
  <si>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</si>
  <si>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</si>
  <si>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</si>
  <si>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</si>
  <si>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</si>
  <si>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</si>
  <si>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</si>
  <si>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</si>
  <si>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</si>
  <si>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</si>
  <si>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</si>
  <si>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</si>
  <si>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</si>
  <si>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</si>
  <si>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</si>
  <si>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</si>
  <si>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</si>
  <si>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</si>
  <si>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</si>
  <si>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</si>
  <si>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</si>
  <si>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</si>
  <si>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</si>
  <si>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</si>
  <si>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</si>
  <si>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</si>
  <si>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</si>
  <si>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</si>
  <si>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</si>
  <si>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</si>
  <si>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</si>
  <si>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</si>
  <si>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</si>
  <si>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</si>
  <si>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</si>
  <si>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</si>
  <si>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</si>
  <si>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</si>
  <si>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</si>
  <si>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</si>
  <si>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</si>
  <si>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</si>
  <si>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</si>
  <si>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</si>
  <si>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</si>
  <si>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</si>
  <si>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</si>
  <si>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</si>
  <si>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</si>
  <si>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</si>
  <si>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</si>
  <si>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</si>
  <si>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</si>
  <si>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</si>
  <si>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</si>
  <si>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</si>
  <si>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</si>
  <si>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</si>
  <si>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</si>
  <si>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</si>
  <si>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</si>
  <si>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</si>
  <si>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</si>
  <si>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</si>
  <si>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</si>
  <si>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</si>
  <si>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</si>
  <si>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</si>
  <si>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</si>
  <si>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</si>
  <si>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</si>
  <si>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</si>
  <si>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</si>
  <si>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</si>
  <si>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</si>
  <si>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</si>
  <si>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</si>
  <si>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</si>
  <si>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</si>
  <si>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</si>
  <si>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</si>
  <si>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</si>
  <si>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</si>
  <si>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</si>
  <si>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</si>
  <si>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</si>
  <si>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</si>
  <si>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</si>
  <si>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</si>
  <si>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</si>
  <si>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</si>
  <si>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</si>
  <si>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</si>
  <si>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</si>
  <si>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</si>
  <si>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</si>
  <si>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</si>
  <si>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</si>
  <si>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</si>
  <si>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</si>
  <si>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</si>
  <si>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</si>
  <si>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</si>
  <si>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</si>
  <si>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</si>
  <si>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</si>
  <si>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</si>
  <si>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</si>
  <si>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</si>
  <si>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</si>
  <si>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</si>
  <si>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</si>
  <si>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</si>
  <si>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</si>
  <si>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</si>
  <si>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</si>
  <si>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</si>
  <si>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</si>
  <si>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</si>
  <si>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</si>
  <si>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</si>
  <si>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</si>
  <si>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</si>
  <si>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</si>
  <si>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</si>
  <si>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</si>
  <si>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</si>
  <si>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</si>
  <si>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</si>
  <si>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</si>
  <si>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</si>
  <si>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</si>
  <si>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</si>
  <si>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</si>
  <si>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</si>
  <si>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</si>
  <si>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</si>
  <si>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</si>
  <si>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</si>
  <si>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</si>
  <si>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</si>
  <si>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</si>
  <si>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</si>
  <si>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</si>
  <si>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</si>
  <si>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</si>
  <si>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</si>
  <si>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</si>
  <si>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</si>
  <si>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</si>
  <si>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</si>
  <si>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</si>
  <si>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</si>
  <si>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</si>
  <si>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</si>
  <si>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</si>
  <si>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</si>
  <si>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</si>
  <si>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</si>
  <si>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</si>
  <si>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</si>
  <si>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</si>
  <si>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</si>
  <si>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</si>
  <si>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</si>
  <si>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</si>
  <si>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</si>
  <si>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</si>
  <si>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</si>
  <si>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</si>
  <si>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</si>
  <si>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</si>
  <si>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</si>
  <si>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</si>
  <si>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</si>
  <si>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</si>
  <si>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</si>
  <si>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</si>
  <si>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</si>
  <si>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</si>
  <si>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</si>
  <si>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</si>
  <si>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</si>
  <si>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</si>
  <si>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</si>
  <si>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</si>
  <si>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</si>
  <si>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</si>
  <si>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</si>
  <si>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</si>
  <si>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</si>
  <si>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</si>
  <si>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</si>
  <si>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</si>
  <si>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</si>
  <si>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</si>
  <si>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</si>
  <si>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</si>
  <si>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</si>
  <si>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</si>
  <si>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</si>
  <si>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</si>
  <si>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</si>
  <si>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</si>
  <si>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</si>
  <si>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</si>
  <si>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</si>
  <si>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</si>
  <si>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</si>
  <si>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</si>
  <si>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</si>
  <si>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</si>
  <si>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</si>
  <si>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</si>
  <si>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</si>
  <si>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</si>
  <si>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</si>
  <si>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</si>
  <si>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</si>
  <si>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</si>
  <si>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</si>
  <si>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</si>
  <si>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</si>
  <si>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</si>
  <si>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</si>
  <si>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</si>
  <si>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</si>
  <si>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</si>
  <si>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</si>
  <si>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</si>
  <si>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</si>
  <si>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</si>
  <si>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</si>
  <si>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</si>
  <si>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</si>
  <si>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</si>
  <si>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</si>
  <si>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</si>
  <si>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</si>
  <si>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</si>
  <si>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</si>
  <si>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</si>
  <si>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</si>
  <si>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</si>
  <si>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</si>
  <si>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</si>
  <si>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</si>
  <si>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</si>
  <si>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</si>
  <si>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</si>
  <si>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</si>
  <si>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</si>
  <si>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</si>
  <si>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</si>
  <si>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</si>
  <si>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</si>
  <si>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</si>
  <si>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</si>
  <si>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</si>
  <si>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</si>
  <si>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</si>
  <si>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</si>
  <si>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</si>
  <si>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</si>
  <si>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</si>
  <si>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</si>
  <si>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</si>
  <si>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</si>
  <si>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</si>
  <si>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</si>
  <si>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</si>
  <si>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</si>
  <si>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</si>
  <si>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</si>
  <si>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</si>
  <si>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</si>
  <si>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</si>
  <si>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</si>
  <si>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</si>
  <si>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</si>
  <si>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</si>
  <si>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</si>
  <si>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</si>
  <si>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</si>
  <si>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</si>
  <si>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</si>
  <si>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</si>
  <si>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</si>
  <si>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</si>
  <si>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</si>
  <si>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</si>
  <si>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</si>
  <si>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</si>
  <si>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</si>
  <si>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</si>
  <si>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</si>
  <si>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</si>
  <si>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</si>
  <si>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</si>
  <si>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</si>
  <si>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</si>
  <si>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</si>
  <si>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</si>
  <si>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</si>
  <si>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</si>
  <si>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</si>
  <si>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</si>
  <si>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</si>
  <si>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</si>
  <si>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</si>
  <si>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</si>
  <si>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</si>
  <si>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</si>
  <si>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</si>
  <si>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</si>
  <si>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</si>
  <si>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</si>
  <si>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</si>
  <si>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</si>
  <si>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</si>
  <si>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</si>
  <si>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</si>
  <si>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</si>
  <si>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</si>
  <si>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</si>
  <si>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</si>
  <si>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</si>
  <si>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</si>
  <si>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</si>
  <si>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</si>
  <si>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</si>
  <si>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</si>
  <si>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</si>
  <si>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</si>
  <si>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</si>
  <si>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</si>
  <si>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</si>
  <si>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</si>
  <si>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</si>
  <si>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</si>
  <si>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</si>
  <si>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</si>
  <si>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</si>
  <si>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</si>
  <si>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</si>
  <si>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</si>
  <si>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</si>
  <si>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</si>
  <si>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</si>
  <si>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</si>
  <si>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</si>
  <si>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</si>
  <si>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</si>
  <si>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</si>
  <si>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</si>
  <si>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</si>
  <si>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</si>
  <si>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</si>
  <si>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</si>
  <si>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</si>
  <si>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</si>
  <si>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</si>
  <si>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</si>
  <si>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</si>
  <si>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</si>
  <si>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</si>
  <si>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</si>
  <si>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</si>
  <si>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</si>
  <si>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</si>
  <si>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</si>
  <si>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</si>
  <si>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</si>
  <si>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</si>
  <si>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</si>
  <si>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</si>
  <si>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</si>
  <si>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</si>
  <si>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</si>
  <si>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</si>
  <si>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</si>
  <si>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</si>
  <si>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</si>
  <si>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</si>
  <si>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</si>
  <si>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</si>
  <si>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</si>
  <si>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</si>
  <si>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</si>
  <si>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</si>
  <si>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</si>
  <si>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</si>
  <si>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</si>
  <si>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</si>
  <si>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</si>
  <si>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</si>
  <si>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</si>
  <si>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</si>
  <si>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</si>
  <si>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</si>
  <si>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</si>
  <si>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</si>
  <si>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</si>
  <si>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</si>
  <si>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</si>
  <si>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</si>
  <si>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</si>
  <si>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</si>
  <si>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</si>
  <si>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</si>
  <si>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</si>
  <si>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</si>
  <si>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</si>
  <si>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</si>
  <si>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</si>
  <si>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</si>
  <si>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</si>
  <si>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</si>
  <si>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</si>
  <si>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</si>
  <si>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</si>
  <si>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</si>
  <si>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</si>
  <si>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</si>
  <si>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</si>
  <si>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</si>
  <si>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</si>
  <si>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</si>
  <si>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</si>
  <si>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</si>
  <si>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</si>
  <si>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</si>
  <si>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</si>
  <si>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</si>
  <si>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</si>
  <si>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</si>
  <si>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</si>
  <si>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</si>
  <si>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</si>
  <si>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</si>
  <si>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</si>
  <si>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</si>
  <si>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</si>
  <si>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</si>
  <si>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</si>
  <si>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</si>
  <si>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</si>
  <si>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</si>
  <si>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</si>
  <si>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</si>
  <si>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</si>
  <si>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</si>
  <si>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</si>
  <si>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</si>
  <si>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</si>
  <si>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</si>
  <si>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</si>
  <si>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</si>
  <si>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</si>
  <si>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</si>
  <si>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</si>
  <si>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</si>
  <si>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</si>
  <si>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</si>
  <si>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</si>
  <si>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</si>
  <si>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</si>
  <si>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</si>
  <si>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</si>
  <si>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</si>
  <si>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</si>
  <si>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</si>
  <si>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</si>
  <si>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</si>
  <si>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</si>
  <si>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</si>
  <si>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</si>
  <si>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</si>
  <si>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</si>
  <si>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</si>
  <si>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</si>
  <si>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</si>
  <si>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</si>
  <si>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</si>
  <si>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</si>
  <si>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</si>
  <si>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</si>
  <si>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</si>
  <si>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</si>
  <si>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</si>
  <si>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</si>
  <si>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</si>
  <si>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</si>
  <si>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</si>
  <si>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</si>
  <si>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</si>
  <si>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</si>
  <si>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</si>
  <si>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</si>
  <si>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</si>
  <si>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</si>
  <si>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</si>
  <si>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</si>
  <si>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</si>
  <si>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</si>
  <si>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</si>
  <si>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</si>
  <si>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</si>
  <si>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</si>
  <si>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</si>
  <si>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</si>
  <si>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</si>
  <si>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</si>
  <si>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</si>
  <si>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</si>
  <si>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</si>
  <si>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</si>
  <si>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</si>
  <si>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</si>
  <si>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</si>
  <si>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</si>
  <si>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</si>
  <si>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</si>
  <si>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</si>
  <si>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</si>
  <si>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</si>
  <si>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</si>
  <si>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</si>
  <si>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</si>
  <si>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</si>
  <si>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</si>
  <si>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</si>
  <si>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</si>
  <si>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</si>
  <si>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</si>
  <si>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</si>
  <si>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</si>
  <si>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</si>
  <si>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</si>
  <si>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</si>
  <si>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</si>
  <si>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</si>
  <si>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</si>
  <si>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</si>
  <si>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</si>
  <si>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</si>
  <si>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</si>
  <si>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</si>
  <si>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</si>
  <si>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</si>
  <si>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</si>
  <si>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</si>
  <si>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</si>
  <si>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</si>
  <si>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</si>
  <si>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</si>
  <si>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</si>
  <si>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</si>
  <si>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</si>
  <si>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</si>
  <si>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</si>
  <si>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</si>
  <si>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</si>
  <si>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</si>
  <si>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</si>
  <si>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</si>
  <si>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</si>
  <si>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</si>
  <si>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</si>
  <si>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</si>
  <si>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</si>
  <si>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</si>
  <si>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</si>
  <si>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</si>
  <si>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</si>
  <si>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</si>
  <si>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</si>
  <si>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</si>
  <si>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</si>
  <si>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</si>
  <si>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</si>
  <si>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</si>
  <si>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</si>
  <si>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</si>
  <si>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</si>
  <si>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</si>
  <si>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</si>
  <si>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</si>
  <si>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</si>
  <si>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</si>
  <si>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</si>
  <si>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</si>
  <si>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</si>
  <si>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</si>
  <si>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</si>
  <si>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</si>
  <si>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</si>
  <si>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</si>
  <si>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</si>
  <si>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</si>
  <si>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</si>
  <si>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</si>
  <si>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</si>
  <si>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</si>
  <si>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</si>
  <si>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</si>
  <si>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</si>
  <si>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</si>
  <si>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</si>
  <si>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</si>
  <si>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</si>
  <si>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</si>
  <si>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</si>
  <si>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</si>
  <si>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</si>
  <si>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</si>
  <si>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</si>
  <si>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</si>
  <si>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</si>
  <si>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</si>
  <si>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</si>
  <si>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</si>
  <si>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</si>
  <si>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</si>
  <si>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</si>
  <si>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</si>
  <si>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</si>
  <si>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</si>
  <si>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</si>
  <si>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</si>
  <si>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</si>
  <si>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</si>
  <si>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</si>
  <si>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</si>
  <si>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</si>
  <si>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</si>
  <si>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</si>
  <si>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</si>
  <si>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</si>
  <si>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</si>
  <si>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</si>
  <si>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</si>
  <si>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</si>
  <si>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</si>
  <si>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</si>
  <si>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</si>
  <si>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</si>
  <si>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</si>
  <si>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</si>
  <si>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</si>
  <si>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</si>
  <si>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</si>
  <si>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</si>
  <si>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</si>
  <si>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</si>
  <si>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</si>
  <si>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</si>
  <si>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</si>
  <si>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</si>
  <si>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</si>
  <si>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</si>
  <si>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</si>
  <si>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</si>
  <si>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</si>
  <si>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</si>
  <si>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</si>
  <si>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</si>
  <si>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</si>
  <si>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</si>
  <si>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</si>
  <si>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</si>
  <si>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</si>
  <si>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</si>
  <si>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</si>
  <si>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</si>
  <si>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</si>
  <si>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</si>
  <si>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</si>
  <si>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</si>
  <si>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</si>
  <si>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</si>
  <si>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</si>
  <si>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</si>
  <si>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</si>
  <si>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</si>
  <si>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</si>
  <si>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</si>
  <si>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</si>
  <si>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</si>
  <si>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</si>
  <si>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</si>
  <si>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</si>
  <si>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</si>
  <si>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</si>
  <si>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</si>
  <si>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</si>
  <si>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</si>
  <si>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</si>
  <si>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</si>
  <si>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</si>
  <si>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</si>
  <si>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</si>
  <si>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</si>
  <si>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</si>
  <si>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</si>
  <si>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</si>
  <si>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</si>
  <si>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</si>
  <si>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</si>
  <si>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</si>
  <si>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</si>
  <si>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</si>
  <si>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</si>
  <si>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</si>
  <si>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</si>
  <si>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</si>
  <si>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</si>
  <si>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</si>
  <si>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</si>
  <si>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</si>
  <si>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</si>
  <si>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</si>
  <si>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</si>
  <si>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</si>
  <si>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</si>
  <si>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</si>
  <si>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</si>
  <si>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</si>
  <si>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</si>
  <si>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</si>
  <si>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</si>
  <si>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</si>
  <si>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</si>
  <si>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</si>
  <si>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</si>
  <si>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</si>
  <si>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</si>
  <si>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</si>
  <si>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</si>
  <si>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</si>
  <si>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</si>
  <si>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</si>
  <si>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</si>
  <si>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</si>
  <si>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</si>
  <si>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</si>
  <si>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</si>
  <si>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</si>
  <si>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</si>
  <si>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</si>
  <si>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</si>
  <si>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</si>
  <si>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</si>
  <si>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</si>
  <si>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</si>
  <si>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</si>
  <si>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</si>
  <si>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</si>
  <si>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</si>
  <si>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</si>
  <si>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</si>
  <si>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</si>
  <si>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</si>
  <si>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</si>
  <si>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</si>
  <si>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</si>
  <si>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</si>
  <si>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</si>
  <si>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</si>
  <si>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</si>
  <si>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</si>
  <si>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</si>
  <si>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</si>
  <si>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</si>
  <si>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</si>
  <si>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</si>
  <si>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</si>
  <si>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</si>
  <si>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</si>
  <si>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</si>
  <si>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</si>
  <si>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</si>
  <si>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</si>
  <si>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</si>
  <si>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</si>
  <si>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</si>
  <si>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</si>
  <si>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</si>
  <si>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</si>
  <si>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</si>
  <si>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</si>
  <si>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</si>
  <si>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</si>
  <si>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</si>
  <si>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</si>
  <si>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</si>
  <si>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</si>
  <si>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</si>
  <si>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</si>
  <si>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</si>
  <si>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</si>
  <si>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</si>
  <si>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</si>
  <si>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</si>
  <si>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</si>
  <si>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</si>
  <si>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</si>
  <si>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</si>
  <si>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</si>
  <si>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</si>
  <si>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</si>
  <si>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</si>
  <si>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</si>
  <si>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</si>
  <si>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</si>
  <si>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</si>
  <si>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</si>
  <si>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</si>
  <si>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</si>
  <si>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</si>
  <si>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</si>
  <si>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</si>
  <si>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</si>
  <si>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</si>
  <si>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</si>
  <si>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</si>
  <si>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</si>
  <si>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</si>
  <si>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</si>
  <si>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</si>
  <si>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</si>
  <si>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</si>
  <si>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</si>
  <si>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</si>
  <si>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</si>
  <si>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</si>
  <si>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</si>
  <si>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</si>
  <si>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</si>
  <si>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</si>
  <si>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</si>
  <si>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</si>
  <si>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</si>
  <si>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</si>
  <si>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</si>
  <si>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</si>
  <si>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</si>
  <si>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</si>
  <si>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</si>
  <si>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</si>
  <si>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</si>
  <si>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</si>
  <si>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</si>
  <si>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</si>
  <si>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</si>
  <si>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</si>
  <si>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</si>
  <si>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</si>
  <si>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</si>
  <si>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</si>
  <si>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</si>
  <si>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</si>
  <si>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</si>
  <si>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</si>
  <si>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</si>
  <si>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</si>
  <si>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</si>
  <si>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</si>
  <si>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</si>
  <si>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</si>
  <si>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</si>
  <si>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</si>
  <si>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</si>
  <si>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</si>
  <si>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</si>
  <si>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</si>
  <si>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</si>
  <si>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</si>
  <si>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</si>
  <si>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</si>
  <si>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</si>
  <si>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</si>
  <si>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</si>
  <si>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</si>
  <si>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</si>
  <si>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</si>
  <si>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</si>
  <si>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</si>
  <si>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</si>
  <si>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</si>
  <si>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</si>
  <si>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</si>
  <si>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</si>
  <si>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</si>
  <si>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</si>
  <si>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</si>
  <si>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</si>
  <si>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</si>
  <si>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</si>
  <si>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</si>
  <si>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</si>
  <si>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</si>
  <si>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</si>
  <si>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</si>
  <si>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</si>
  <si>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</si>
  <si>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</si>
  <si>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</si>
  <si>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</si>
  <si>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</si>
  <si>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</si>
  <si>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</si>
  <si>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</si>
  <si>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</si>
  <si>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</si>
  <si>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</si>
  <si>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</si>
  <si>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</si>
  <si>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</si>
  <si>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</si>
  <si>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</si>
  <si>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</si>
  <si>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</si>
  <si>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</si>
  <si>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</si>
  <si>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</si>
  <si>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</si>
  <si>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</si>
  <si>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</si>
  <si>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</si>
  <si>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</si>
  <si>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</si>
  <si>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</si>
  <si>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</si>
  <si>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</si>
  <si>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</si>
  <si>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</si>
  <si>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</si>
  <si>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</si>
  <si>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</si>
  <si>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</si>
  <si>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</si>
  <si>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</si>
  <si>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</si>
  <si>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</si>
  <si>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</si>
  <si>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</si>
  <si>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</si>
  <si>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</si>
  <si>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</si>
  <si>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</si>
  <si>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</si>
  <si>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</si>
  <si>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</si>
  <si>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</si>
  <si>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</si>
  <si>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</si>
  <si>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</si>
  <si>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</si>
  <si>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</si>
  <si>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</si>
  <si>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</si>
  <si>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</si>
  <si>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</si>
  <si>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</si>
  <si>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</si>
  <si>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</si>
  <si>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</si>
  <si>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</si>
  <si>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</si>
  <si>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</si>
  <si>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</si>
  <si>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</si>
  <si>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</si>
  <si>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</si>
  <si>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</si>
  <si>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</si>
  <si>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</si>
  <si>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</si>
  <si>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</si>
  <si>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</si>
  <si>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</si>
  <si>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</si>
  <si>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</si>
  <si>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</si>
  <si>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</si>
  <si>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</si>
  <si>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</si>
  <si>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</si>
  <si>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</si>
  <si>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</si>
  <si>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</si>
  <si>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</si>
  <si>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</si>
  <si>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</si>
  <si>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</si>
  <si>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</si>
  <si>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</si>
  <si>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</si>
  <si>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</si>
  <si>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</si>
  <si>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</si>
  <si>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</si>
  <si>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</si>
  <si>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</si>
  <si>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</si>
  <si>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</si>
  <si>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</si>
  <si>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</si>
  <si>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</si>
  <si>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</si>
  <si>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</si>
  <si>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</si>
  <si>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</si>
  <si>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</si>
  <si>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</si>
  <si>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</si>
  <si>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</si>
  <si>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</si>
  <si>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</si>
  <si>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</si>
  <si>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</si>
  <si>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</si>
  <si>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</si>
  <si>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</si>
  <si>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</si>
  <si>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</si>
  <si>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</si>
  <si>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</si>
  <si>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</si>
  <si>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</si>
  <si>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</si>
  <si>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</si>
  <si>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</si>
  <si>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</si>
  <si>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</si>
  <si>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</si>
  <si>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</si>
  <si>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</si>
  <si>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</si>
  <si>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</si>
  <si>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</si>
  <si>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</si>
  <si>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</si>
  <si>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</si>
  <si>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</si>
  <si>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</si>
  <si>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</si>
  <si>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</si>
  <si>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</si>
  <si>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</si>
  <si>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</si>
  <si>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</si>
  <si>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</si>
  <si>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</si>
  <si>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</si>
  <si>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</si>
  <si>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</si>
  <si>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</si>
  <si>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</si>
  <si>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</si>
  <si>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</si>
  <si>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</si>
  <si>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</si>
  <si>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</si>
  <si>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</si>
  <si>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</si>
  <si>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</si>
  <si>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</si>
  <si>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</si>
  <si>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</si>
  <si>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</si>
  <si>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</si>
  <si>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</si>
  <si>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</si>
  <si>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</si>
  <si>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</si>
  <si>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</si>
  <si>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</si>
  <si>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</si>
  <si>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</si>
  <si>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</si>
  <si>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</si>
  <si>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</si>
  <si>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</si>
  <si>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</si>
  <si>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</si>
  <si>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</si>
  <si>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</si>
  <si>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</si>
  <si>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</si>
  <si>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</si>
  <si>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</si>
  <si>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</si>
  <si>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</si>
  <si>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</si>
  <si>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</si>
  <si>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</si>
  <si>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</si>
  <si>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</si>
  <si>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</si>
  <si>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</si>
  <si>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</si>
  <si>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</si>
  <si>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</si>
  <si>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</si>
  <si>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</si>
  <si>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</si>
  <si>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</si>
  <si>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</si>
  <si>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</si>
  <si>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</si>
  <si>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</si>
  <si>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</si>
  <si>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</si>
  <si>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</si>
  <si>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</si>
  <si>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</si>
  <si>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</si>
  <si>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</si>
  <si>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</si>
  <si>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</si>
  <si>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</si>
  <si>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</si>
  <si>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</si>
  <si>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</si>
  <si>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</si>
  <si>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</si>
  <si>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</si>
  <si>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</si>
  <si>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</si>
  <si>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</si>
  <si>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</si>
  <si>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</si>
  <si>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</si>
  <si>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</si>
  <si>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</si>
  <si>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</si>
  <si>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</si>
  <si>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</si>
  <si>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</si>
  <si>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</si>
  <si>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</si>
  <si>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</si>
  <si>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</si>
  <si>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</si>
  <si>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</si>
  <si>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</si>
  <si>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</si>
  <si>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</si>
  <si>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</si>
  <si>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</si>
  <si>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</si>
  <si>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</si>
  <si>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</si>
  <si>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</si>
  <si>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</si>
  <si>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</si>
  <si>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</si>
  <si>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</si>
  <si>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</si>
  <si>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</si>
  <si>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</si>
  <si>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</si>
  <si>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</si>
  <si>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</si>
  <si>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</si>
  <si>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</si>
  <si>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</si>
  <si>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</si>
  <si>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</si>
  <si>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</si>
  <si>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</si>
  <si>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</si>
  <si>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</si>
  <si>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</si>
  <si>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</si>
  <si>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</si>
  <si>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</si>
  <si>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</si>
  <si>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</si>
  <si>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</si>
  <si>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</si>
  <si>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</si>
  <si>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</si>
  <si>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</si>
  <si>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</si>
  <si>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</si>
  <si>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</si>
  <si>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</si>
  <si>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</si>
  <si>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</si>
  <si>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</si>
  <si>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</si>
  <si>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</si>
  <si>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</si>
  <si>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</si>
  <si>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</si>
  <si>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</si>
  <si>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</si>
  <si>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</si>
  <si>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</si>
  <si>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</si>
  <si>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</si>
  <si>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</si>
  <si>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</si>
  <si>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</si>
  <si>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</si>
  <si>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</si>
  <si>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</si>
  <si>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</si>
  <si>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</si>
  <si>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</si>
  <si>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</si>
  <si>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</si>
  <si>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</si>
  <si>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</si>
  <si>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</si>
  <si>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</si>
  <si>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</si>
  <si>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</si>
  <si>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</si>
  <si>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</si>
  <si>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</si>
  <si>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</si>
  <si>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</si>
  <si>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</si>
  <si>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</si>
  <si>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</si>
  <si>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</si>
  <si>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</si>
  <si>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</si>
  <si>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</si>
  <si>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</si>
  <si>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</si>
  <si>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</si>
  <si>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</si>
  <si>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</si>
  <si>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</si>
  <si>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</si>
  <si>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</si>
  <si>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</si>
  <si>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</si>
  <si>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</si>
  <si>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</si>
  <si>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</si>
  <si>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</si>
  <si>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</si>
  <si>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</si>
  <si>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</si>
  <si>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</si>
  <si>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</si>
  <si>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</si>
  <si>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</si>
  <si>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</si>
  <si>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</si>
  <si>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</si>
  <si>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</si>
  <si>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</si>
  <si>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</si>
  <si>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</si>
  <si>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</si>
  <si>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</si>
  <si>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</si>
  <si>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</si>
  <si>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</si>
  <si>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</si>
  <si>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</si>
  <si>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</si>
  <si>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</si>
  <si>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</si>
  <si>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</si>
  <si>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</si>
  <si>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</si>
  <si>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</si>
  <si>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</si>
  <si>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</si>
  <si>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</si>
  <si>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</si>
  <si>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</si>
  <si>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</si>
  <si>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</si>
  <si>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</si>
  <si>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</si>
  <si>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</si>
  <si>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</si>
  <si>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</si>
  <si>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</si>
  <si>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</si>
  <si>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</si>
  <si>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</si>
  <si>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</si>
  <si>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</si>
  <si>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</si>
  <si>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</si>
  <si>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</si>
  <si>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</si>
  <si>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</si>
  <si>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</si>
  <si>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</si>
  <si>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</si>
  <si>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</si>
  <si>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</si>
  <si>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</si>
  <si>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</si>
  <si>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</si>
  <si>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</si>
  <si>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</si>
  <si>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</si>
  <si>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</si>
  <si>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</si>
  <si>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</si>
  <si>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</si>
  <si>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</si>
  <si>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</si>
  <si>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</si>
  <si>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</si>
  <si>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</si>
  <si>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</si>
  <si>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</si>
  <si>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</si>
  <si>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</si>
  <si>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</si>
  <si>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</si>
  <si>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</si>
  <si>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</si>
  <si>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</si>
  <si>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</si>
  <si>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</si>
  <si>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</si>
  <si>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</si>
  <si>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</si>
  <si>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</si>
  <si>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</si>
  <si>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</si>
  <si>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</si>
  <si>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</si>
  <si>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</si>
  <si>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</si>
  <si>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</si>
  <si>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</si>
  <si>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</si>
  <si>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</si>
  <si>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</si>
  <si>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</si>
  <si>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</si>
  <si>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</si>
  <si>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</si>
  <si>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</si>
  <si>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</si>
  <si>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</si>
  <si>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</si>
  <si>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</si>
  <si>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</si>
  <si>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</si>
  <si>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</si>
  <si>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</si>
  <si>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</si>
  <si>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</si>
  <si>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</si>
  <si>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</si>
  <si>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</si>
  <si>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</si>
  <si>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</si>
  <si>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</si>
  <si>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</si>
  <si>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</si>
  <si>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</si>
  <si>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</si>
  <si>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</si>
  <si>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</si>
  <si>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</si>
  <si>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</si>
  <si>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</si>
  <si>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</si>
  <si>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</si>
  <si>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</si>
  <si>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</si>
  <si>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</si>
  <si>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</si>
  <si>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</si>
  <si>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</si>
  <si>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</si>
  <si>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</si>
  <si>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</si>
  <si>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</si>
  <si>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</si>
  <si>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</si>
  <si>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</si>
  <si>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</si>
  <si>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</si>
  <si>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</si>
  <si>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</si>
  <si>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</si>
  <si>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</si>
  <si>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</si>
  <si>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</si>
  <si>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</si>
  <si>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</si>
  <si>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</si>
  <si>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</si>
  <si>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</si>
  <si>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</si>
  <si>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</si>
  <si>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</si>
  <si>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</si>
  <si>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</si>
  <si>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</si>
  <si>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</si>
  <si>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</si>
  <si>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</si>
  <si>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</si>
  <si>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</si>
  <si>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</si>
  <si>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</si>
  <si>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</si>
  <si>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</si>
  <si>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</si>
  <si>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</si>
  <si>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</si>
  <si>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</si>
  <si>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</si>
  <si>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</si>
  <si>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</si>
  <si>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</si>
  <si>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</si>
  <si>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</si>
  <si>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</si>
  <si>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</si>
  <si>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</si>
  <si>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</si>
  <si>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</si>
  <si>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</si>
  <si>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</si>
  <si>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</si>
  <si>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</si>
  <si>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</si>
  <si>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</si>
  <si>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</si>
  <si>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</si>
  <si>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</si>
  <si>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</si>
  <si>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</si>
  <si>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</si>
  <si>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</si>
  <si>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</si>
  <si>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</si>
  <si>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</si>
  <si>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</si>
  <si>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</si>
  <si>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</si>
  <si>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</si>
  <si>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</si>
  <si>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</si>
  <si>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</si>
  <si>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</si>
  <si>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</si>
  <si>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</si>
  <si>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</si>
  <si>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</si>
  <si>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</si>
  <si>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</si>
  <si>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</si>
  <si>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</si>
  <si>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</si>
  <si>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</si>
  <si>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</si>
  <si>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</si>
  <si>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</si>
  <si>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</si>
  <si>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</si>
  <si>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</si>
  <si>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</si>
  <si>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</si>
  <si>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</si>
  <si>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</si>
  <si>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</si>
  <si>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</si>
  <si>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</si>
  <si>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</si>
  <si>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</si>
  <si>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</si>
  <si>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</si>
  <si>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</si>
  <si>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</si>
  <si>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</si>
  <si>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</si>
  <si>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</si>
  <si>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</si>
  <si>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</si>
  <si>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</si>
  <si>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</si>
  <si>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</si>
  <si>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</si>
  <si>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</si>
  <si>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</si>
  <si>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</si>
  <si>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</si>
  <si>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</si>
  <si>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</si>
  <si>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</si>
  <si>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</si>
  <si>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</si>
  <si>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</si>
  <si>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</si>
  <si>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</si>
  <si>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</si>
  <si>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</si>
  <si>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</si>
  <si>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</si>
  <si>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</si>
  <si>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</si>
  <si>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</si>
  <si>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</si>
  <si>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</si>
  <si>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</si>
  <si>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</si>
  <si>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</si>
  <si>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</si>
  <si>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</si>
  <si>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</si>
  <si>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</si>
  <si>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</si>
  <si>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</si>
  <si>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</si>
  <si>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</si>
  <si>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</si>
  <si>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</si>
  <si>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</si>
  <si>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</si>
  <si>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</si>
  <si>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</si>
  <si>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</si>
  <si>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</si>
  <si>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</si>
  <si>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</si>
  <si>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</si>
  <si>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</si>
  <si>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</si>
  <si>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</si>
  <si>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</si>
  <si>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</si>
  <si>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</si>
  <si>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</si>
  <si>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</si>
  <si>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</si>
  <si>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</si>
  <si>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</si>
  <si>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</si>
  <si>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</si>
  <si>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</si>
  <si>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</si>
  <si>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</si>
  <si>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</si>
  <si>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</si>
  <si>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</si>
  <si>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</si>
  <si>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</si>
  <si>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</si>
  <si>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</si>
  <si>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</si>
  <si>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</si>
  <si>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</si>
  <si>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</si>
  <si>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</si>
  <si>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</si>
  <si>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</si>
  <si>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</si>
  <si>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</si>
  <si>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</si>
  <si>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</si>
  <si>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</si>
  <si>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</si>
  <si>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</si>
  <si>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</si>
  <si>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</si>
  <si>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</si>
  <si>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</si>
  <si>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</si>
  <si>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</si>
  <si>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</si>
  <si>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</si>
  <si>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</si>
  <si>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</si>
  <si>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</si>
  <si>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</si>
  <si>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</si>
  <si>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</si>
  <si>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</si>
  <si>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</si>
  <si>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</si>
  <si>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</si>
  <si>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</si>
  <si>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</si>
  <si>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</si>
  <si>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</si>
  <si>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</si>
  <si>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</si>
  <si>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</si>
  <si>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</si>
  <si>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</si>
  <si>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</si>
  <si>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</si>
  <si>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</si>
  <si>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</si>
  <si>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</si>
  <si>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</si>
  <si>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</si>
  <si>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</si>
  <si>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</si>
  <si>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</si>
  <si>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</si>
  <si>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</si>
  <si>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</si>
  <si>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</si>
  <si>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</si>
  <si>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</si>
  <si>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</si>
  <si>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</si>
  <si>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</si>
  <si>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</si>
  <si>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</si>
  <si>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</si>
  <si>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</si>
  <si>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</si>
  <si>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</si>
  <si>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</si>
  <si>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</si>
  <si>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</si>
  <si>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</si>
  <si>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</si>
  <si>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</si>
  <si>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</si>
  <si>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</si>
  <si>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</si>
  <si>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</si>
  <si>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</si>
  <si>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</si>
  <si>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</si>
  <si>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</si>
  <si>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</si>
  <si>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</si>
  <si>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</si>
  <si>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</si>
  <si>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</si>
  <si>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</si>
  <si>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</si>
  <si>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</si>
  <si>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</si>
  <si>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</si>
  <si>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</si>
  <si>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</si>
  <si>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</si>
  <si>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</si>
  <si>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</si>
  <si>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</si>
  <si>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</si>
  <si>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</si>
  <si>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</si>
  <si>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</si>
  <si>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</si>
  <si>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</si>
  <si>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</si>
  <si>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</si>
  <si>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</si>
  <si>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</si>
  <si>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</si>
  <si>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</si>
  <si>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</si>
  <si>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</si>
  <si>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</si>
  <si>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</si>
  <si>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</si>
  <si>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</si>
  <si>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</si>
  <si>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</si>
  <si>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</si>
  <si>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</si>
  <si>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</si>
  <si>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</si>
  <si>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</si>
  <si>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</si>
  <si>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</si>
  <si>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</si>
  <si>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</si>
  <si>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</si>
  <si>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</si>
  <si>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</si>
  <si>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</si>
  <si>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</si>
  <si>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</si>
  <si>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</si>
  <si>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</si>
  <si>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</si>
  <si>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</si>
  <si>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</si>
  <si>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</si>
  <si>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</si>
  <si>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</si>
  <si>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</si>
  <si>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</si>
  <si>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</si>
  <si>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</si>
  <si>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</si>
  <si>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</si>
  <si>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</si>
  <si>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</si>
  <si>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</si>
  <si>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</si>
  <si>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</si>
  <si>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</si>
  <si>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</si>
  <si>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</si>
  <si>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</si>
  <si>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</si>
  <si>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</si>
  <si>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</si>
  <si>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</si>
  <si>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</si>
  <si>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</si>
  <si>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</si>
  <si>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</si>
  <si>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</si>
  <si>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</si>
  <si>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</si>
  <si>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</si>
  <si>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</si>
  <si>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</si>
  <si>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</si>
  <si>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</si>
  <si>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</si>
  <si>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</si>
  <si>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</si>
  <si>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</si>
  <si>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</si>
  <si>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</si>
  <si>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</si>
  <si>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</si>
  <si>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</si>
  <si>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</si>
  <si>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</si>
  <si>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</si>
  <si>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</si>
  <si>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</si>
  <si>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</si>
  <si>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</si>
  <si>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</si>
  <si>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</si>
  <si>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</si>
  <si>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</si>
  <si>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</si>
  <si>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</si>
  <si>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</si>
  <si>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</si>
  <si>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</si>
  <si>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</si>
  <si>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</si>
  <si>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</si>
  <si>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</si>
  <si>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</si>
  <si>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</si>
  <si>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</si>
  <si>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</si>
  <si>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</si>
  <si>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</si>
  <si>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</si>
  <si>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</si>
  <si>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</si>
  <si>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</si>
  <si>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</si>
  <si>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</si>
  <si>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</si>
  <si>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</si>
  <si>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</si>
  <si>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</si>
  <si>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</si>
  <si>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</si>
  <si>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</si>
  <si>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</si>
  <si>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</si>
  <si>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</si>
  <si>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</si>
  <si>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</si>
  <si>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</si>
  <si>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</si>
  <si>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</si>
  <si>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</si>
  <si>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</si>
  <si>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</si>
  <si>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</si>
  <si>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</si>
  <si>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</si>
  <si>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</si>
  <si>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</si>
  <si>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</si>
  <si>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</si>
  <si>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</si>
  <si>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</si>
  <si>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</si>
  <si>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</si>
  <si>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</si>
  <si>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</si>
  <si>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</si>
  <si>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</si>
  <si>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</si>
  <si>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</si>
  <si>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</si>
  <si>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</si>
  <si>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</si>
  <si>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</si>
  <si>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</si>
  <si>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</si>
  <si>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</si>
  <si>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</si>
  <si>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</si>
  <si>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</si>
  <si>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</si>
  <si>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</si>
  <si>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</si>
  <si>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</si>
  <si>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</si>
  <si>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</si>
  <si>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</si>
  <si>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</si>
  <si>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</si>
  <si>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</si>
  <si>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</si>
  <si>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</si>
  <si>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</si>
  <si>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</si>
  <si>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</si>
  <si>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</si>
  <si>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</si>
  <si>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</si>
  <si>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</si>
  <si>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</si>
  <si>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</si>
  <si>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</si>
  <si>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</si>
  <si>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</si>
  <si>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</si>
  <si>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</si>
  <si>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</si>
  <si>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</si>
  <si>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</si>
  <si>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</si>
  <si>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</si>
  <si>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</si>
  <si>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</si>
  <si>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</si>
  <si>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</si>
  <si>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</si>
  <si>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</si>
  <si>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</si>
  <si>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</si>
  <si>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</si>
  <si>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</si>
  <si>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</si>
  <si>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</si>
  <si>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</si>
  <si>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</si>
  <si>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</si>
  <si>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</si>
  <si>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</si>
  <si>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</si>
  <si>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</si>
  <si>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</si>
  <si>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</si>
  <si>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</si>
  <si>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</si>
  <si>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</si>
  <si>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</si>
  <si>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</si>
  <si>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</si>
  <si>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</si>
  <si>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</si>
  <si>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</si>
  <si>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</si>
  <si>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</si>
  <si>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</si>
  <si>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</si>
  <si>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</si>
  <si>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</si>
  <si>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</si>
  <si>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</si>
  <si>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</si>
  <si>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</si>
  <si>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</si>
  <si>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</si>
  <si>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</si>
  <si>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</si>
  <si>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</si>
  <si>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</si>
  <si>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</si>
  <si>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</si>
  <si>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</si>
  <si>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</si>
  <si>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</si>
  <si>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</si>
  <si>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</si>
  <si>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</si>
  <si>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</si>
  <si>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</si>
  <si>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</si>
  <si>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</si>
  <si>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</si>
  <si>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</si>
  <si>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</si>
  <si>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</si>
  <si>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</si>
  <si>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</si>
  <si>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</si>
  <si>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</si>
  <si>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</si>
  <si>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</si>
  <si>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</si>
  <si>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</si>
  <si>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</si>
  <si>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</si>
  <si>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</si>
  <si>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</si>
  <si>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</si>
  <si>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</si>
  <si>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</si>
  <si>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</si>
  <si>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</si>
  <si>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</si>
  <si>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</si>
  <si>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</si>
  <si>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</si>
  <si>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</si>
  <si>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</si>
  <si>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</si>
  <si>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</si>
  <si>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</si>
  <si>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</si>
  <si>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</si>
  <si>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</si>
  <si>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</si>
  <si>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</si>
  <si>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</si>
  <si>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</si>
  <si>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</si>
  <si>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</si>
  <si>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</si>
  <si>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</si>
  <si>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</si>
  <si>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</si>
  <si>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</si>
  <si>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</si>
  <si>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</si>
  <si>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</si>
  <si>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</si>
  <si>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</si>
  <si>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</si>
  <si>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</si>
  <si>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</si>
  <si>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</si>
  <si>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</si>
  <si>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</si>
  <si>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</si>
  <si>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</si>
  <si>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</si>
  <si>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</si>
  <si>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</si>
  <si>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</si>
  <si>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</si>
  <si>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</si>
  <si>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</si>
  <si>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</si>
  <si>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</si>
  <si>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</si>
  <si>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</si>
  <si>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</si>
  <si>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</si>
  <si>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</si>
  <si>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</si>
  <si>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</si>
  <si>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</si>
  <si>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</si>
  <si>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</si>
  <si>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</si>
  <si>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</si>
  <si>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</si>
  <si>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</si>
  <si>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</si>
  <si>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</si>
  <si>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</si>
  <si>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</si>
  <si>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</si>
  <si>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</si>
  <si>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</si>
  <si>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</si>
  <si>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</si>
  <si>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</si>
  <si>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</si>
  <si>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</si>
  <si>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</si>
  <si>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</si>
  <si>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</si>
  <si>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</si>
  <si>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</si>
  <si>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</si>
  <si>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</si>
  <si>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</si>
  <si>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</si>
  <si>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</si>
  <si>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</si>
  <si>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</si>
  <si>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</si>
  <si>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</si>
  <si>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</si>
  <si>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</si>
  <si>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</si>
  <si>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</si>
  <si>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</si>
  <si>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</si>
  <si>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</si>
  <si>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</si>
  <si>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</si>
  <si>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</si>
  <si>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</si>
  <si>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</si>
  <si>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</si>
  <si>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</si>
  <si>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</si>
  <si>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</si>
  <si>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</si>
  <si>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</si>
  <si>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</si>
  <si>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</si>
  <si>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</si>
  <si>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</si>
  <si>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</si>
  <si>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</si>
  <si>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</si>
  <si>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</si>
  <si>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</si>
  <si>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</si>
  <si>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</si>
  <si>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</si>
  <si>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</si>
  <si>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</si>
  <si>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</si>
  <si>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</si>
  <si>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</si>
  <si>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</si>
  <si>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</si>
  <si>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</si>
  <si>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</si>
  <si>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</si>
  <si>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</si>
  <si>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</si>
  <si>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</si>
  <si>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</si>
  <si>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</si>
  <si>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</si>
  <si>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</si>
  <si>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</si>
  <si>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</si>
  <si>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</si>
  <si>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</si>
  <si>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</si>
  <si>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</si>
  <si>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</si>
  <si>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</si>
  <si>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</si>
  <si>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</si>
  <si>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</si>
  <si>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</si>
  <si>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</si>
  <si>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</si>
  <si>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</si>
  <si>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</si>
  <si>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</si>
  <si>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</si>
  <si>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</si>
  <si>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</si>
  <si>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</si>
  <si>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</si>
  <si>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</si>
  <si>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</si>
  <si>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</si>
  <si>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</si>
  <si>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</si>
  <si>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</si>
  <si>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</si>
  <si>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</si>
  <si>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</si>
  <si>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</si>
  <si>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</si>
  <si>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</si>
  <si>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</si>
  <si>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</si>
  <si>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</si>
  <si>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</si>
  <si>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</si>
  <si>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</si>
  <si>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</si>
  <si>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</si>
  <si>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</si>
  <si>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</si>
  <si>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</si>
  <si>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</si>
  <si>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</si>
  <si>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</si>
  <si>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</si>
  <si>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</si>
  <si>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</si>
  <si>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</si>
  <si>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</si>
  <si>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</si>
  <si>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</si>
  <si>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</si>
  <si>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</si>
  <si>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</si>
  <si>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</si>
  <si>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</si>
  <si>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</si>
  <si>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</si>
  <si>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</si>
  <si>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</si>
  <si>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</si>
  <si>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</si>
  <si>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</si>
  <si>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</si>
  <si>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</si>
  <si>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</si>
  <si>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</si>
  <si>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</si>
  <si>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</si>
  <si>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</si>
  <si>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</si>
  <si>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</si>
  <si>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</si>
  <si>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</si>
  <si>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</si>
  <si>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</si>
  <si>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</si>
  <si>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</si>
  <si>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</si>
  <si>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</si>
  <si>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</si>
  <si>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</si>
  <si>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</si>
  <si>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</si>
  <si>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</si>
  <si>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</si>
  <si>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</si>
  <si>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</si>
  <si>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</si>
  <si>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</si>
  <si>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</si>
  <si>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</si>
  <si>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</si>
  <si>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</si>
  <si>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</si>
  <si>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</si>
  <si>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</si>
  <si>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</si>
  <si>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</si>
  <si>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</si>
  <si>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</si>
  <si>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</si>
  <si>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</si>
  <si>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</si>
  <si>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</si>
  <si>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</si>
  <si>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</si>
  <si>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</si>
  <si>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</si>
  <si>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</si>
  <si>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</si>
  <si>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</si>
  <si>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</si>
  <si>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</si>
  <si>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</si>
  <si>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</si>
  <si>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</si>
  <si>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</si>
  <si>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</si>
  <si>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</si>
  <si>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</si>
  <si>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</si>
  <si>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</si>
  <si>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</si>
  <si>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</si>
  <si>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</si>
  <si>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</si>
  <si>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</si>
  <si>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</si>
  <si>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</si>
  <si>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</si>
  <si>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</si>
  <si>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</si>
  <si>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</si>
  <si>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</si>
  <si>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</si>
  <si>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</si>
  <si>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</si>
  <si>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</si>
  <si>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</si>
  <si>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</si>
  <si>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</si>
  <si>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</si>
  <si>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</si>
  <si>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</si>
  <si>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</si>
  <si>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</si>
  <si>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</si>
  <si>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</si>
  <si>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</si>
  <si>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</si>
  <si>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</si>
  <si>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</si>
  <si>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</si>
  <si>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</si>
  <si>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</si>
  <si>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</si>
  <si>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</si>
  <si>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</si>
  <si>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</si>
  <si>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</si>
  <si>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</si>
  <si>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</si>
  <si>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</si>
  <si>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</si>
  <si>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</si>
  <si>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</si>
  <si>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</si>
  <si>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</si>
  <si>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</si>
  <si>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</si>
  <si>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</si>
  <si>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</si>
  <si>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</si>
  <si>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</si>
  <si>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</si>
  <si>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</si>
  <si>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</si>
  <si>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</si>
  <si>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</si>
  <si>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</si>
  <si>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</si>
  <si>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</si>
  <si>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</si>
  <si>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</si>
  <si>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</si>
  <si>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</si>
  <si>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</si>
  <si>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</si>
  <si>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</si>
  <si>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</si>
  <si>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</si>
  <si>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</si>
  <si>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</si>
  <si>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</si>
  <si>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</si>
  <si>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</si>
  <si>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</si>
  <si>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</si>
  <si>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</si>
  <si>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</si>
  <si>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</si>
  <si>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</si>
  <si>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</si>
  <si>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</si>
  <si>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</si>
  <si>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</si>
  <si>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</si>
  <si>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</si>
  <si>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</si>
  <si>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</si>
  <si>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</si>
  <si>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</si>
  <si>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</si>
  <si>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</si>
  <si>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</si>
  <si>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</si>
  <si>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</si>
  <si>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</si>
  <si>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</si>
  <si>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</si>
  <si>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</si>
  <si>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</si>
  <si>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</si>
  <si>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</si>
  <si>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</si>
  <si>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</si>
  <si>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</si>
  <si>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</si>
  <si>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</si>
  <si>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</si>
  <si>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</si>
  <si>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</si>
  <si>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</si>
  <si>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</si>
  <si>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</si>
  <si>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</si>
  <si>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</si>
  <si>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</si>
  <si>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</si>
  <si>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</si>
  <si>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</si>
  <si>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</si>
  <si>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</si>
  <si>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</si>
  <si>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</si>
  <si>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</si>
  <si>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</si>
  <si>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</si>
  <si>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</si>
  <si>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</si>
  <si>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</si>
  <si>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</si>
  <si>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</si>
  <si>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</si>
  <si>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</si>
  <si>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</si>
  <si>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</si>
  <si>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</si>
  <si>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</si>
  <si>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</si>
  <si>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</si>
  <si>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</si>
  <si>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</si>
  <si>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</si>
  <si>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</si>
  <si>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</si>
  <si>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</si>
  <si>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</si>
  <si>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</si>
  <si>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</si>
  <si>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</si>
  <si>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</si>
  <si>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</si>
  <si>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</si>
  <si>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</si>
  <si>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</si>
  <si>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</si>
  <si>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</si>
  <si>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</si>
  <si>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</si>
  <si>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</si>
  <si>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</si>
  <si>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</si>
  <si>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</si>
  <si>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</si>
  <si>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</si>
  <si>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</si>
  <si>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</si>
  <si>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</si>
  <si>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</si>
  <si>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</si>
  <si>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</si>
  <si>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</si>
  <si>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</si>
  <si>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</si>
  <si>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</si>
  <si>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</si>
  <si>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</si>
  <si>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</si>
  <si>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</si>
  <si>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</si>
  <si>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</si>
  <si>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</si>
  <si>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</si>
  <si>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</si>
  <si>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</si>
  <si>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</si>
  <si>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</si>
  <si>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</si>
  <si>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</si>
  <si>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</si>
  <si>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</si>
  <si>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</si>
  <si>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</si>
  <si>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</si>
  <si>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</si>
  <si>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</si>
  <si>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</si>
  <si>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</si>
  <si>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</si>
  <si>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</si>
  <si>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</si>
  <si>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</si>
  <si>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</si>
  <si>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</si>
  <si>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</si>
  <si>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</si>
  <si>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</si>
  <si>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</si>
  <si>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</si>
  <si>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</si>
  <si>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</si>
  <si>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</si>
  <si>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</si>
  <si>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</si>
  <si>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</si>
  <si>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</si>
  <si>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</si>
  <si>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</si>
  <si>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</si>
  <si>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</si>
  <si>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</si>
  <si>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</si>
  <si>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</si>
  <si>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</si>
  <si>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</si>
  <si>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</si>
  <si>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</si>
  <si>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</si>
  <si>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</si>
  <si>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</si>
  <si>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</si>
  <si>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</si>
  <si>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</si>
  <si>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</si>
  <si>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</si>
  <si>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</si>
  <si>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</si>
  <si>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</si>
  <si>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</si>
  <si>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</si>
  <si>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</si>
  <si>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</si>
  <si>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</si>
  <si>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</si>
  <si>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</si>
  <si>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</si>
  <si>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</si>
  <si>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</si>
  <si>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</si>
  <si>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</si>
  <si>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</si>
  <si>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</si>
  <si>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</si>
  <si>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</si>
  <si>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</si>
  <si>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</si>
  <si>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</si>
  <si>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</si>
  <si>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</si>
  <si>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</si>
  <si>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</si>
  <si>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</si>
  <si>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</si>
  <si>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</si>
  <si>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</si>
  <si>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</si>
  <si>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</si>
  <si>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</si>
  <si>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</si>
  <si>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</si>
  <si>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</si>
  <si>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</si>
  <si>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</si>
  <si>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</si>
  <si>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</si>
  <si>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</si>
  <si>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</si>
  <si>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</si>
  <si>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</si>
  <si>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</si>
  <si>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</si>
  <si>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</si>
  <si>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</si>
  <si>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</si>
  <si>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</si>
  <si>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</si>
  <si>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</si>
  <si>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</si>
  <si>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</si>
  <si>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</si>
  <si>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</si>
  <si>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</si>
  <si>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</si>
  <si>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</si>
  <si>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</si>
  <si>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</si>
  <si>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</si>
  <si>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</si>
  <si>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</si>
  <si>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</si>
  <si>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</si>
  <si>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</si>
  <si>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</si>
  <si>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</si>
  <si>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</si>
  <si>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</si>
  <si>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</si>
  <si>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</si>
  <si>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</si>
  <si>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</si>
  <si>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</si>
  <si>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</si>
  <si>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</si>
  <si>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</si>
  <si>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</si>
  <si>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</si>
  <si>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</si>
  <si>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</si>
  <si>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</si>
  <si>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</si>
  <si>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</si>
  <si>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</si>
  <si>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</si>
  <si>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</si>
  <si>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</si>
  <si>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</si>
  <si>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</si>
  <si>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</si>
  <si>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</si>
  <si>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</si>
  <si>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</si>
  <si>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</si>
  <si>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</si>
  <si>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</si>
  <si>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</si>
  <si>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</si>
  <si>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</si>
  <si>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</si>
  <si>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</si>
  <si>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</si>
  <si>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</si>
  <si>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</si>
  <si>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</si>
  <si>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</si>
  <si>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</si>
  <si>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</si>
  <si>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</si>
  <si>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</si>
  <si>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</si>
  <si>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</si>
  <si>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</si>
  <si>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</si>
  <si>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</si>
  <si>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</si>
  <si>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</si>
  <si>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</si>
  <si>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</si>
  <si>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</si>
  <si>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</si>
  <si>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</si>
  <si>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</si>
  <si>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</si>
  <si>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</si>
  <si>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</si>
  <si>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</si>
  <si>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</si>
  <si>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</si>
  <si>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</si>
  <si>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</si>
  <si>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</si>
  <si>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</si>
  <si>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</si>
  <si>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</si>
  <si>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</si>
  <si>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</si>
  <si>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</si>
  <si>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</si>
  <si>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</si>
  <si>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</si>
  <si>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</si>
  <si>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</si>
  <si>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</si>
  <si>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</si>
  <si>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</si>
  <si>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</si>
  <si>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</si>
  <si>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</si>
  <si>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</si>
  <si>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</si>
  <si>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</si>
  <si>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</si>
  <si>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</si>
  <si>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</si>
  <si>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</si>
  <si>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</si>
  <si>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</si>
  <si>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</si>
  <si>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</si>
  <si>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</si>
  <si>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</si>
  <si>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</si>
  <si>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</si>
  <si>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</si>
  <si>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</si>
  <si>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</si>
  <si>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</si>
  <si>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</si>
  <si>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</si>
  <si>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</si>
  <si>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</si>
  <si>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</si>
  <si>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</si>
  <si>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</si>
  <si>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</si>
  <si>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</si>
  <si>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</si>
  <si>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</si>
  <si>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</si>
  <si>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</si>
  <si>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</si>
  <si>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</si>
  <si>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</si>
  <si>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</si>
  <si>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</si>
  <si>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</si>
  <si>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</si>
  <si>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</si>
  <si>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</si>
  <si>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</si>
  <si>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</si>
  <si>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</si>
  <si>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</si>
  <si>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</si>
  <si>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</si>
  <si>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</si>
  <si>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</si>
  <si>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</si>
  <si>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</si>
  <si>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</si>
  <si>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</si>
  <si>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</si>
  <si>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</si>
  <si>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</si>
  <si>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</si>
  <si>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</si>
  <si>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</si>
  <si>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</si>
  <si>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</si>
  <si>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</si>
  <si>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</si>
  <si>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</si>
  <si>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</si>
  <si>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</si>
  <si>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</si>
  <si>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</si>
  <si>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</si>
  <si>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</si>
  <si>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</si>
  <si>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</si>
  <si>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</si>
  <si>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</si>
  <si>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</si>
  <si>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</si>
  <si>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</si>
  <si>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</si>
  <si>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</si>
  <si>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</si>
  <si>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</si>
  <si>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</si>
  <si>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</si>
  <si>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</si>
  <si>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</si>
  <si>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</si>
  <si>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</si>
  <si>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</si>
  <si>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</si>
  <si>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</si>
  <si>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</si>
  <si>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</si>
  <si>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</si>
  <si>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</si>
  <si>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</si>
  <si>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</si>
  <si>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</si>
  <si>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</si>
  <si>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</si>
  <si>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</si>
  <si>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</si>
  <si>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</si>
  <si>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</si>
  <si>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</si>
  <si>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</si>
  <si>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</si>
  <si>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</si>
  <si>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</si>
  <si>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</si>
  <si>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</si>
  <si>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</si>
  <si>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</si>
  <si>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</si>
  <si>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</si>
  <si>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</si>
  <si>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</si>
  <si>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</si>
  <si>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</si>
  <si>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</si>
  <si>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</si>
  <si>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</si>
  <si>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</si>
  <si>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</si>
  <si>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</si>
  <si>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</si>
  <si>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</si>
  <si>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</si>
  <si>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</si>
  <si>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</si>
  <si>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</si>
  <si>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</si>
  <si>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</si>
  <si>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</si>
  <si>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</si>
  <si>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</si>
  <si>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</si>
  <si>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</si>
  <si>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</si>
  <si>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</si>
  <si>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</si>
  <si>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</si>
  <si>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</si>
  <si>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</si>
  <si>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</si>
  <si>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</si>
  <si>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</si>
  <si>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</si>
  <si>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</si>
  <si>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</si>
  <si>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</si>
  <si>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</si>
  <si>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</si>
  <si>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</si>
  <si>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</si>
  <si>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</si>
  <si>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</si>
  <si>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</si>
  <si>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</si>
  <si>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</si>
  <si>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</si>
  <si>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</si>
  <si>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</si>
  <si>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</si>
  <si>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</si>
  <si>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</si>
  <si>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</si>
  <si>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</si>
  <si>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</si>
  <si>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</si>
  <si>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</si>
  <si>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</si>
  <si>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</si>
  <si>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</si>
  <si>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</si>
  <si>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</si>
  <si>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</si>
  <si>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</si>
  <si>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</si>
  <si>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</si>
  <si>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</si>
  <si>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</si>
  <si>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</si>
  <si>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</si>
  <si>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</si>
  <si>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</si>
  <si>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</si>
  <si>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</si>
  <si>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</si>
  <si>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</si>
  <si>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</si>
  <si>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</si>
  <si>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</si>
  <si>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</si>
  <si>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</si>
  <si>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</si>
  <si>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</si>
  <si>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</si>
  <si>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</si>
  <si>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</si>
  <si>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</si>
  <si>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</si>
  <si>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</si>
  <si>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</si>
  <si>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</si>
  <si>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</si>
  <si>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</si>
  <si>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</si>
  <si>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</si>
  <si>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</si>
  <si>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</si>
  <si>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</si>
  <si>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</si>
  <si>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</si>
  <si>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</si>
  <si>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</si>
  <si>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</si>
  <si>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</si>
  <si>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</si>
  <si>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</si>
  <si>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</si>
  <si>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</si>
  <si>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</si>
  <si>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</si>
  <si>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</si>
  <si>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</si>
  <si>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</si>
  <si>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</si>
  <si>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</si>
  <si>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</si>
  <si>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</si>
  <si>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</si>
  <si>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</si>
  <si>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</si>
  <si>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</si>
  <si>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</si>
  <si>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</si>
  <si>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</si>
  <si>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</si>
  <si>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</si>
  <si>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</si>
  <si>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</si>
  <si>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</si>
  <si>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</si>
  <si>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</si>
  <si>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</si>
  <si>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</si>
  <si>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</si>
  <si>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</si>
  <si>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</si>
  <si>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</si>
  <si>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</si>
  <si>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</si>
  <si>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</si>
  <si>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</si>
  <si>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</si>
  <si>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</si>
  <si>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</si>
  <si>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</si>
  <si>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</si>
  <si>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</si>
  <si>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</si>
  <si>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</si>
  <si>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</si>
  <si>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</si>
  <si>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</si>
  <si>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</si>
  <si>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</si>
  <si>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</si>
  <si>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</si>
  <si>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</si>
  <si>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</si>
  <si>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</si>
  <si>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</si>
  <si>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</si>
  <si>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</si>
  <si>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</si>
  <si>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</si>
  <si>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</si>
  <si>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</si>
  <si>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</si>
  <si>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</si>
  <si>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</si>
  <si>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</si>
  <si>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</si>
  <si>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</si>
  <si>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</si>
  <si>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</si>
  <si>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</si>
  <si>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</si>
  <si>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</si>
  <si>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</si>
  <si>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</si>
  <si>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</si>
  <si>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</si>
  <si>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</si>
  <si>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</si>
  <si>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</si>
  <si>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</si>
  <si>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</si>
  <si>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</si>
  <si>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</si>
  <si>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</si>
  <si>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</si>
  <si>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</si>
  <si>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</si>
  <si>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</si>
  <si>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</si>
  <si>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</si>
  <si>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</si>
  <si>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</si>
  <si>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</si>
  <si>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</si>
  <si>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</si>
  <si>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</si>
  <si>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</si>
  <si>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</si>
  <si>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</si>
  <si>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</si>
  <si>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</si>
  <si>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</si>
  <si>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</si>
  <si>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</si>
  <si>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</si>
  <si>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</si>
  <si>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</si>
  <si>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</si>
  <si>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</si>
  <si>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</si>
  <si>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</si>
  <si>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</si>
  <si>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</si>
  <si>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</si>
  <si>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</si>
  <si>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</si>
  <si>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</si>
  <si>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</si>
  <si>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</si>
  <si>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</si>
  <si>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</si>
  <si>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</si>
  <si>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</si>
  <si>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</si>
  <si>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</si>
  <si>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</si>
  <si>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</si>
  <si>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</si>
  <si>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</si>
  <si>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</si>
  <si>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</si>
  <si>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</si>
  <si>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</si>
  <si>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</si>
  <si>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</si>
  <si>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</si>
  <si>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</si>
  <si>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</si>
  <si>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</si>
  <si>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</si>
  <si>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</si>
  <si>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</si>
  <si>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</si>
  <si>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</si>
  <si>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</si>
  <si>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</si>
  <si>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</si>
  <si>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</si>
  <si>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</si>
  <si>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</si>
  <si>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</si>
  <si>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</si>
  <si>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</si>
  <si>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</si>
  <si>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</si>
  <si>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</si>
  <si>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</si>
  <si>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</si>
  <si>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</si>
  <si>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</si>
  <si>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</si>
  <si>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</si>
  <si>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</si>
  <si>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</si>
  <si>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</si>
  <si>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</si>
  <si>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</si>
  <si>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</si>
  <si>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</si>
  <si>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</si>
  <si>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</si>
  <si>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</si>
  <si>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</si>
  <si>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</si>
  <si>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</si>
  <si>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</si>
  <si>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</si>
  <si>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</si>
  <si>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</si>
  <si>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</si>
  <si>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</si>
  <si>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</si>
  <si>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</si>
  <si>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</si>
  <si>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</si>
  <si>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</si>
  <si>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</si>
  <si>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</si>
  <si>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</si>
  <si>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</si>
  <si>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</si>
  <si>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</si>
  <si>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</si>
  <si>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</si>
  <si>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</si>
  <si>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</si>
  <si>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</si>
  <si>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</si>
  <si>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</si>
  <si>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</si>
  <si>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</si>
  <si>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</si>
  <si>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</si>
  <si>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</si>
  <si>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</si>
  <si>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</si>
  <si>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</si>
  <si>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</si>
  <si>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</si>
  <si>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</si>
  <si>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</si>
  <si>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</si>
  <si>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</si>
  <si>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</si>
  <si>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</si>
  <si>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</si>
  <si>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</si>
  <si>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</si>
  <si>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</si>
  <si>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</si>
  <si>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</si>
  <si>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</si>
  <si>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</si>
  <si>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</si>
  <si>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</si>
  <si>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</si>
  <si>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</si>
  <si>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</si>
  <si>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</si>
  <si>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</si>
  <si>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</si>
  <si>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</si>
  <si>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</si>
  <si>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</si>
  <si>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</si>
  <si>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</si>
  <si>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</si>
  <si>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</si>
  <si>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</si>
  <si>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</si>
  <si>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</si>
  <si>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</si>
  <si>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</si>
  <si>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</si>
  <si>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</si>
  <si>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</si>
  <si>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</si>
  <si>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</si>
  <si>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</si>
  <si>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</si>
  <si>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</si>
  <si>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</si>
  <si>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</si>
  <si>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</si>
  <si>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</si>
  <si>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</si>
  <si>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</si>
  <si>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</si>
  <si>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</si>
  <si>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</si>
  <si>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</si>
  <si>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</si>
  <si>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</si>
  <si>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</si>
  <si>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</si>
  <si>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</si>
  <si>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</si>
  <si>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</si>
  <si>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</si>
  <si>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</si>
  <si>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</si>
  <si>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</si>
  <si>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</si>
  <si>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</si>
  <si>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</si>
  <si>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</si>
  <si>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</si>
  <si>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</si>
  <si>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</si>
  <si>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</si>
  <si>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</si>
  <si>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</si>
  <si>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</si>
  <si>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</si>
  <si>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</si>
  <si>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</si>
  <si>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</si>
  <si>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</si>
  <si>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</si>
  <si>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</si>
  <si>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</si>
  <si>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</si>
  <si>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</si>
  <si>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</si>
  <si>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</si>
  <si>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</si>
  <si>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</si>
  <si>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</si>
  <si>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</si>
  <si>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</si>
  <si>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</si>
  <si>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</si>
  <si>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</si>
  <si>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</si>
  <si>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</si>
  <si>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</si>
  <si>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</si>
  <si>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</si>
  <si>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</si>
  <si>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</si>
  <si>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</si>
  <si>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</si>
  <si>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</si>
  <si>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</si>
  <si>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</si>
  <si>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</si>
  <si>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</si>
  <si>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</si>
  <si>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</si>
  <si>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</si>
  <si>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</si>
  <si>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</si>
  <si>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</si>
  <si>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</si>
  <si>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</si>
  <si>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</si>
  <si>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</si>
  <si>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</si>
  <si>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</si>
  <si>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</si>
  <si>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</si>
  <si>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</si>
  <si>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</si>
  <si>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</si>
  <si>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</si>
  <si>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</si>
  <si>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</si>
  <si>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</si>
  <si>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</si>
  <si>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</si>
  <si>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</si>
  <si>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</si>
  <si>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</si>
  <si>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</si>
  <si>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</si>
  <si>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</si>
  <si>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</si>
  <si>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</si>
  <si>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</si>
  <si>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</si>
  <si>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</si>
  <si>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</si>
  <si>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</si>
  <si>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</si>
  <si>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</si>
  <si>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</si>
  <si>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</si>
  <si>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</si>
  <si>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</si>
  <si>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</si>
  <si>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</si>
  <si>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</si>
  <si>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</si>
  <si>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</si>
  <si>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</si>
  <si>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</si>
  <si>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</si>
  <si>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</si>
  <si>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</si>
  <si>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</si>
  <si>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</si>
  <si>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</si>
  <si>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</si>
  <si>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</si>
  <si>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</si>
  <si>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</si>
  <si>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</si>
  <si>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</si>
  <si>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</si>
  <si>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</si>
  <si>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</si>
  <si>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</si>
  <si>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</si>
  <si>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</si>
  <si>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</si>
  <si>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</si>
  <si>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</si>
  <si>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</si>
  <si>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</si>
  <si>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</si>
  <si>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</si>
  <si>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</si>
  <si>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</si>
  <si>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</si>
  <si>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</si>
  <si>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</si>
  <si>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</si>
  <si>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</si>
  <si>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</si>
  <si>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</si>
  <si>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</si>
  <si>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</si>
  <si>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</si>
  <si>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</si>
  <si>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</si>
  <si>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</si>
  <si>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</si>
  <si>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</si>
  <si>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</si>
  <si>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</si>
  <si>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</si>
  <si>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</si>
  <si>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</si>
  <si>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</si>
  <si>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</si>
  <si>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</si>
  <si>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</si>
  <si>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</si>
  <si>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</si>
  <si>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</si>
  <si>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</si>
  <si>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</si>
  <si>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</si>
  <si>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</si>
  <si>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</si>
  <si>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</si>
  <si>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</si>
  <si>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</si>
  <si>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</si>
  <si>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</si>
  <si>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</si>
  <si>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</si>
  <si>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</si>
  <si>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</si>
  <si>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</si>
  <si>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</si>
  <si>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</si>
  <si>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</si>
  <si>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</si>
  <si>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</si>
  <si>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</si>
  <si>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</si>
  <si>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</si>
  <si>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</si>
  <si>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</si>
  <si>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</si>
  <si>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</si>
  <si>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</si>
  <si>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</si>
  <si>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</si>
  <si>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</si>
  <si>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</si>
  <si>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</si>
  <si>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</si>
  <si>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</si>
  <si>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</si>
  <si>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</si>
  <si>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</si>
  <si>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</si>
  <si>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</si>
  <si>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</si>
  <si>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</si>
  <si>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</si>
  <si>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</si>
  <si>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</si>
  <si>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</si>
  <si>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</si>
  <si>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</si>
  <si>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</si>
  <si>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</si>
  <si>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</si>
  <si>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</si>
  <si>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</si>
  <si>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</si>
  <si>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</si>
  <si>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</si>
  <si>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</si>
  <si>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</si>
  <si>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</si>
  <si>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</si>
  <si>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</si>
  <si>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</si>
  <si>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</si>
  <si>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</si>
  <si>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</si>
  <si>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</si>
  <si>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</si>
  <si>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</si>
  <si>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</si>
  <si>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</si>
  <si>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</si>
  <si>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</si>
  <si>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</si>
  <si>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</si>
  <si>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</si>
  <si>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</si>
  <si>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</si>
  <si>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</si>
  <si>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</si>
  <si>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</si>
  <si>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</si>
  <si>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</si>
  <si>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</si>
  <si>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</si>
  <si>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</si>
  <si>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</si>
  <si>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</si>
  <si>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</si>
  <si>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</si>
  <si>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</si>
  <si>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</si>
  <si>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</si>
  <si>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</si>
  <si>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</si>
  <si>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</si>
  <si>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</si>
  <si>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</si>
  <si>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</si>
  <si>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</si>
  <si>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</si>
  <si>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</si>
  <si>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</si>
  <si>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</si>
  <si>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</si>
  <si>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</si>
  <si>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</si>
  <si>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</si>
  <si>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</si>
  <si>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</si>
  <si>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</si>
  <si>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</si>
  <si>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</si>
  <si>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</si>
  <si>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</si>
  <si>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</si>
  <si>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</si>
  <si>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</si>
  <si>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</si>
  <si>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</si>
  <si>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</si>
  <si>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</si>
  <si>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</si>
  <si>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</si>
  <si>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</si>
  <si>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</si>
  <si>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</si>
  <si>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</si>
  <si>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</si>
  <si>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</si>
  <si>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</si>
  <si>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</si>
  <si>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</si>
  <si>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</si>
  <si>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</si>
  <si>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</si>
  <si>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</si>
  <si>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</si>
  <si>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</si>
  <si>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</si>
  <si>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</si>
  <si>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</si>
  <si>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</si>
  <si>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</si>
  <si>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</si>
  <si>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</si>
  <si>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</si>
  <si>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</si>
  <si>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</si>
  <si>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</si>
  <si>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</si>
  <si>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</si>
  <si>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</si>
  <si>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</si>
  <si>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</si>
  <si>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</si>
  <si>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</si>
  <si>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</si>
  <si>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</si>
  <si>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</si>
  <si>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</si>
  <si>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</si>
  <si>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</si>
  <si>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</si>
  <si>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</si>
  <si>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</si>
  <si>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</si>
  <si>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</si>
  <si>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</si>
  <si>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</si>
  <si>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</si>
  <si>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</si>
  <si>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</si>
  <si>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</si>
  <si>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</si>
  <si>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</si>
  <si>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</si>
  <si>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</si>
  <si>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</si>
  <si>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</si>
  <si>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</si>
  <si>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</si>
  <si>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</si>
  <si>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</si>
  <si>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</si>
  <si>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</si>
  <si>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</si>
  <si>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</si>
  <si>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</si>
  <si>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</si>
  <si>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</si>
  <si>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</si>
  <si>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</si>
  <si>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</si>
  <si>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</si>
  <si>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</si>
  <si>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</si>
  <si>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</si>
  <si>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</si>
  <si>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</si>
  <si>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</si>
  <si>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</si>
  <si>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</si>
  <si>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</si>
  <si>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</si>
  <si>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</si>
  <si>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</si>
  <si>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</si>
  <si>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</si>
  <si>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</si>
  <si>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</si>
  <si>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</si>
  <si>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</si>
  <si>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</si>
  <si>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</si>
  <si>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</si>
  <si>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</si>
  <si>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</si>
  <si>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</si>
  <si>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</si>
  <si>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</si>
  <si>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</si>
  <si>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</si>
  <si>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</si>
  <si>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</si>
  <si>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</si>
  <si>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</si>
  <si>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</si>
  <si>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</si>
  <si>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</si>
  <si>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</si>
  <si>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</si>
  <si>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</si>
  <si>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</si>
  <si>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</si>
  <si>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</si>
  <si>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</si>
  <si>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</si>
  <si>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</si>
  <si>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</si>
  <si>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</si>
  <si>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</si>
  <si>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</si>
  <si>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</si>
  <si>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</si>
  <si>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</si>
  <si>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</si>
  <si>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</si>
  <si>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</si>
  <si>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</si>
  <si>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</si>
  <si>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</si>
  <si>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</si>
  <si>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</si>
  <si>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</si>
  <si>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</si>
  <si>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</si>
  <si>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</si>
  <si>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</si>
  <si>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</si>
  <si>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</si>
  <si>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</si>
  <si>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</si>
  <si>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</si>
  <si>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</si>
  <si>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</si>
  <si>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</si>
  <si>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</si>
  <si>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</si>
  <si>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</si>
  <si>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</si>
  <si>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</si>
  <si>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</si>
  <si>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</si>
  <si>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</si>
  <si>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</si>
  <si>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</si>
  <si>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</si>
  <si>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</si>
  <si>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</si>
  <si>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</si>
  <si>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</si>
  <si>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</si>
  <si>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</si>
  <si>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</si>
  <si>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</si>
  <si>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</si>
  <si>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</si>
  <si>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</si>
  <si>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</si>
  <si>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</si>
  <si>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</si>
  <si>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</si>
  <si>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</si>
  <si>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</si>
  <si>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</si>
  <si>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</si>
  <si>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</si>
  <si>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</si>
  <si>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</si>
  <si>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</si>
  <si>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</si>
  <si>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</si>
  <si>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</si>
  <si>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</si>
  <si>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</si>
  <si>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</si>
  <si>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</si>
  <si>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</si>
  <si>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</si>
  <si>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</si>
  <si>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</si>
  <si>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</si>
  <si>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</si>
  <si>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</si>
  <si>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</si>
  <si>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</si>
  <si>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</si>
  <si>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</si>
  <si>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</si>
  <si>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</si>
  <si>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</si>
  <si>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</si>
  <si>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</si>
  <si>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</si>
  <si>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</si>
  <si>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</si>
  <si>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</si>
  <si>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</si>
  <si>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</si>
  <si>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</si>
  <si>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</si>
  <si>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</si>
  <si>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</si>
  <si>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</si>
  <si>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</si>
  <si>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</si>
  <si>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</si>
  <si>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</si>
  <si>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</si>
  <si>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</si>
  <si>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</si>
  <si>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</si>
  <si>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</si>
  <si>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</si>
  <si>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</si>
  <si>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</si>
  <si>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</si>
  <si>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</si>
  <si>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</si>
  <si>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</si>
  <si>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</si>
  <si>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</si>
  <si>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</si>
  <si>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</si>
  <si>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</si>
  <si>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</si>
  <si>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</si>
  <si>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</si>
  <si>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</si>
  <si>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</si>
  <si>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</si>
  <si>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</si>
  <si>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</si>
  <si>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</si>
  <si>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</si>
  <si>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</si>
  <si>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</si>
  <si>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</si>
  <si>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</si>
  <si>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</si>
  <si>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</si>
  <si>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</si>
  <si>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</si>
  <si>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</si>
  <si>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</si>
  <si>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</si>
  <si>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</si>
  <si>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</si>
  <si>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</si>
  <si>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</si>
  <si>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</si>
  <si>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</si>
  <si>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</si>
  <si>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</si>
  <si>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</si>
  <si>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</si>
  <si>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</si>
  <si>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</si>
  <si>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</si>
  <si>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</si>
  <si>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</si>
  <si>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</si>
  <si>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</si>
  <si>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</si>
  <si>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</si>
  <si>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</si>
  <si>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</si>
  <si>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</si>
  <si>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</si>
  <si>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</si>
  <si>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</si>
  <si>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</si>
  <si>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</si>
  <si>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</si>
  <si>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</si>
  <si>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</si>
  <si>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</si>
  <si>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</si>
  <si>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</si>
  <si>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</si>
  <si>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</si>
  <si>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</si>
  <si>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</si>
  <si>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</si>
  <si>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</si>
  <si>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</si>
  <si>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</si>
  <si>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</si>
  <si>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</si>
  <si>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</si>
  <si>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</si>
  <si>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</si>
  <si>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</si>
  <si>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</si>
  <si>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</si>
  <si>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</si>
  <si>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</si>
  <si>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</si>
  <si>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</si>
  <si>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</si>
  <si>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</si>
  <si>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</si>
  <si>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</si>
  <si>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</si>
  <si>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</si>
  <si>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</si>
  <si>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</si>
  <si>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</si>
  <si>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</si>
  <si>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</si>
  <si>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</si>
  <si>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</si>
  <si>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</si>
  <si>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</si>
  <si>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</si>
  <si>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</si>
  <si>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</si>
  <si>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</si>
  <si>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</si>
  <si>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</si>
  <si>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</si>
  <si>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</si>
  <si>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</si>
  <si>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</si>
  <si>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</si>
  <si>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</si>
  <si>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</si>
  <si>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</si>
  <si>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</si>
  <si>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</si>
  <si>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</si>
  <si>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</si>
  <si>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</si>
  <si>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</si>
  <si>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</si>
  <si>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</si>
  <si>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</si>
  <si>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</si>
  <si>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</si>
  <si>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</si>
  <si>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</si>
  <si>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</si>
  <si>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</si>
  <si>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</si>
  <si>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</si>
  <si>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</si>
  <si>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</si>
  <si>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</si>
  <si>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</si>
  <si>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</si>
  <si>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</si>
  <si>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</si>
  <si>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</si>
  <si>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</si>
  <si>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</si>
  <si>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</si>
  <si>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</si>
  <si>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</si>
  <si>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</si>
  <si>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</si>
  <si>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</si>
  <si>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</si>
  <si>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</si>
  <si>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</si>
  <si>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</si>
  <si>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</si>
  <si>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</si>
  <si>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</si>
  <si>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</si>
  <si>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</si>
  <si>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</si>
  <si>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</si>
  <si>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</si>
  <si>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</si>
  <si>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</si>
  <si>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</si>
  <si>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</si>
  <si>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</si>
  <si>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</si>
  <si>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</si>
  <si>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</si>
  <si>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</si>
  <si>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</si>
  <si>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</si>
  <si>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</si>
  <si>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</si>
  <si>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</si>
  <si>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</si>
  <si>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</si>
  <si>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</si>
  <si>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</si>
  <si>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</si>
  <si>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</si>
  <si>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</si>
  <si>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</si>
  <si>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</si>
  <si>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</si>
  <si>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</si>
  <si>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</si>
  <si>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</si>
  <si>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</si>
  <si>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</si>
  <si>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</si>
  <si>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</si>
  <si>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</si>
  <si>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</si>
  <si>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</si>
  <si>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</si>
  <si>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</si>
  <si>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</si>
  <si>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</si>
  <si>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</si>
  <si>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</si>
  <si>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</si>
  <si>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</si>
  <si>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</si>
  <si>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</si>
  <si>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</si>
  <si>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</si>
  <si>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</si>
  <si>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</si>
  <si>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</si>
  <si>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</si>
  <si>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</si>
  <si>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</si>
  <si>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</si>
  <si>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</si>
  <si>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</si>
  <si>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</si>
  <si>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</si>
  <si>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</si>
  <si>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</si>
  <si>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</si>
  <si>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</si>
  <si>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</si>
  <si>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</si>
  <si>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</si>
  <si>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</si>
  <si>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</si>
  <si>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</si>
  <si>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</si>
  <si>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</si>
  <si>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</si>
  <si>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</si>
  <si>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</si>
  <si>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</si>
  <si>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</si>
  <si>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</si>
  <si>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</si>
  <si>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</si>
  <si>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</si>
  <si>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</si>
  <si>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</si>
  <si>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</si>
  <si>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</si>
  <si>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</si>
  <si>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</si>
  <si>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</si>
  <si>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</si>
  <si>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</si>
  <si>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</si>
  <si>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</si>
  <si>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</si>
  <si>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</si>
  <si>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</si>
  <si>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</si>
  <si>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</si>
  <si>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</si>
  <si>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</si>
  <si>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</si>
  <si>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</si>
  <si>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</si>
  <si>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</si>
  <si>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</si>
  <si>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</si>
  <si>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</si>
  <si>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</si>
  <si>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</si>
  <si>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</si>
  <si>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</si>
  <si>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</si>
  <si>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</si>
  <si>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</si>
  <si>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</si>
  <si>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</si>
  <si>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</si>
  <si>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</si>
  <si>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</si>
  <si>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</si>
  <si>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</si>
  <si>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</si>
  <si>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</si>
  <si>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</si>
  <si>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</si>
  <si>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</si>
  <si>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</si>
  <si>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</si>
  <si>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</si>
  <si>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</si>
  <si>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</si>
  <si>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</si>
  <si>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</si>
  <si>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</si>
  <si>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</si>
  <si>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</si>
  <si>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</si>
  <si>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</si>
  <si>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</si>
  <si>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</si>
  <si>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</si>
  <si>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</si>
  <si>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</si>
  <si>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</si>
  <si>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</si>
  <si>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</si>
  <si>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</si>
  <si>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</si>
  <si>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</si>
  <si>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</si>
  <si>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</si>
  <si>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</si>
  <si>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</si>
  <si>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</si>
  <si>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</si>
  <si>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</si>
  <si>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</si>
  <si>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</si>
  <si>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</si>
  <si>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</si>
  <si>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</si>
  <si>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</si>
  <si>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</si>
  <si>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</si>
  <si>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</si>
  <si>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</si>
  <si>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</si>
  <si>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</si>
  <si>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</si>
  <si>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</si>
  <si>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</si>
  <si>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</si>
  <si>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</si>
  <si>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</si>
  <si>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</si>
  <si>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</si>
  <si>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</si>
  <si>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</si>
  <si>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</si>
  <si>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</si>
  <si>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</si>
  <si>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</si>
  <si>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</si>
  <si>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</si>
  <si>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</si>
  <si>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</si>
  <si>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</si>
  <si>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</si>
  <si>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</si>
  <si>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</si>
  <si>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</si>
  <si>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</si>
  <si>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</si>
  <si>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</si>
  <si>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</si>
  <si>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</si>
  <si>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</si>
  <si>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</si>
  <si>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</si>
  <si>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</si>
  <si>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</si>
  <si>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</si>
  <si>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</si>
  <si>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</si>
  <si>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</si>
  <si>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</si>
  <si>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</si>
  <si>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</si>
  <si>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</si>
  <si>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</si>
  <si>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</si>
  <si>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</si>
  <si>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</si>
  <si>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</si>
  <si>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</si>
  <si>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</si>
  <si>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</si>
  <si>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</si>
  <si>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</si>
  <si>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</si>
  <si>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</si>
  <si>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</si>
  <si>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</si>
  <si>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</si>
  <si>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</si>
  <si>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</si>
  <si>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</si>
  <si>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</si>
  <si>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</si>
  <si>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</si>
  <si>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</si>
  <si>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</si>
  <si>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</si>
  <si>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</si>
  <si>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</si>
  <si>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</si>
  <si>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</si>
  <si>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</si>
  <si>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</si>
  <si>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</si>
  <si>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</si>
  <si>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</si>
  <si>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</si>
  <si>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</si>
  <si>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</si>
  <si>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</si>
  <si>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</si>
  <si>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</si>
  <si>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</si>
  <si>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</si>
  <si>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</si>
  <si>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</si>
  <si>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</si>
  <si>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</si>
  <si>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</si>
  <si>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</si>
  <si>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</si>
  <si>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</si>
  <si>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</si>
  <si>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</si>
  <si>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</si>
  <si>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</si>
  <si>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</si>
  <si>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</si>
  <si>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</si>
  <si>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</si>
  <si>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</si>
  <si>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</si>
  <si>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</si>
  <si>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</si>
  <si>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</si>
  <si>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</si>
  <si>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</si>
  <si>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</si>
  <si>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</si>
  <si>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</si>
  <si>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</si>
  <si>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</si>
  <si>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</si>
  <si>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</si>
  <si>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</si>
  <si>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</si>
  <si>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</si>
  <si>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</si>
  <si>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</si>
  <si>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</si>
  <si>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</si>
  <si>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</si>
  <si>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</si>
  <si>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</si>
  <si>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</si>
  <si>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</si>
  <si>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</si>
  <si>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</si>
  <si>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</si>
  <si>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</si>
  <si>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</si>
  <si>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</si>
  <si>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</si>
  <si>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</si>
  <si>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</si>
  <si>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</si>
  <si>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</si>
  <si>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</si>
  <si>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</si>
  <si>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</si>
  <si>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</si>
  <si>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</si>
  <si>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</si>
  <si>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</si>
  <si>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</si>
  <si>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</si>
  <si>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</si>
  <si>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</si>
  <si>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</si>
  <si>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</si>
  <si>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</si>
  <si>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</si>
  <si>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</si>
  <si>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</si>
  <si>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</si>
  <si>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</si>
  <si>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</si>
  <si>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</si>
  <si>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</si>
  <si>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</si>
  <si>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</si>
  <si>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</si>
  <si>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</si>
  <si>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</si>
  <si>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</si>
  <si>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</si>
  <si>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</si>
  <si>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</si>
  <si>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</si>
  <si>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</si>
  <si>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</si>
  <si>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</si>
  <si>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</si>
  <si>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</si>
  <si>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</si>
  <si>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</si>
  <si>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</si>
  <si>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</si>
  <si>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</si>
  <si>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</si>
  <si>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</si>
  <si>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</si>
  <si>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</si>
  <si>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</si>
  <si>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</si>
  <si>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</si>
  <si>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</si>
  <si>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</si>
  <si>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</si>
  <si>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</si>
  <si>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</si>
  <si>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</si>
  <si>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</si>
  <si>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</si>
  <si>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</si>
  <si>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</si>
  <si>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</si>
  <si>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</si>
  <si>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</si>
  <si>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</si>
  <si>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</si>
  <si>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</si>
  <si>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</si>
  <si>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</si>
  <si>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</si>
  <si>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</si>
  <si>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</si>
  <si>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</si>
  <si>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</si>
  <si>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</si>
  <si>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</si>
  <si>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</si>
  <si>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</si>
  <si>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</si>
  <si>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</si>
  <si>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</si>
  <si>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</si>
  <si>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</si>
  <si>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</si>
  <si>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</si>
  <si>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</si>
  <si>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</si>
  <si>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</si>
  <si>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</si>
  <si>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</si>
  <si>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</si>
  <si>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</si>
  <si>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</si>
  <si>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</si>
  <si>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</si>
  <si>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</si>
  <si>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</si>
  <si>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</si>
  <si>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</si>
  <si>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</si>
  <si>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</si>
  <si>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</si>
  <si>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</si>
  <si>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</si>
  <si>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</si>
  <si>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</si>
  <si>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</si>
  <si>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</si>
  <si>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</si>
  <si>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</si>
  <si>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</si>
  <si>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</si>
  <si>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</si>
  <si>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</si>
  <si>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</si>
  <si>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</si>
  <si>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</si>
  <si>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</si>
  <si>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</si>
  <si>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</si>
  <si>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</si>
  <si>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</si>
  <si>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</si>
  <si>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</si>
  <si>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</si>
  <si>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</si>
  <si>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</si>
  <si>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</si>
  <si>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</si>
  <si>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</si>
  <si>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</si>
  <si>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</si>
  <si>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</si>
  <si>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</si>
  <si>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</si>
  <si>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</si>
  <si>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</si>
  <si>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</si>
  <si>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</si>
  <si>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</si>
  <si>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</si>
  <si>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</si>
  <si>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</si>
  <si>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</si>
  <si>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</si>
  <si>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</si>
  <si>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</si>
  <si>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</si>
  <si>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</si>
  <si>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</si>
  <si>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</si>
  <si>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</si>
  <si>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</si>
  <si>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</si>
  <si>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</si>
  <si>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</si>
  <si>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</si>
  <si>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</si>
  <si>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</si>
  <si>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</si>
  <si>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</si>
  <si>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</si>
  <si>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</si>
  <si>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</si>
  <si>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</si>
  <si>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</si>
  <si>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</si>
  <si>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</si>
  <si>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</si>
  <si>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</si>
  <si>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</si>
  <si>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</si>
  <si>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</si>
  <si>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</si>
  <si>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</si>
  <si>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</si>
  <si>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</si>
  <si>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</si>
  <si>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</si>
  <si>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</si>
  <si>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</si>
  <si>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</si>
  <si>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</si>
  <si>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</si>
  <si>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</si>
  <si>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</si>
  <si>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</si>
  <si>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</si>
  <si>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</si>
  <si>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</si>
  <si>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</si>
  <si>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</si>
  <si>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</si>
  <si>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</si>
  <si>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</si>
  <si>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</si>
  <si>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</si>
  <si>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</si>
  <si>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</si>
  <si>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</si>
  <si>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</si>
  <si>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</si>
  <si>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</si>
  <si>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</si>
  <si>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</si>
  <si>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</si>
  <si>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</si>
  <si>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</si>
  <si>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</si>
  <si>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</si>
  <si>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</si>
  <si>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</si>
  <si>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</si>
  <si>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</si>
  <si>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</si>
  <si>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</si>
  <si>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</si>
  <si>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</si>
  <si>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</si>
  <si>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</si>
  <si>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</si>
  <si>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</si>
  <si>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</si>
  <si>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</si>
  <si>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</si>
  <si>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</si>
  <si>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</si>
  <si>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</si>
  <si>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</si>
  <si>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</si>
  <si>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</si>
  <si>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</si>
  <si>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</si>
  <si>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</si>
  <si>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</si>
  <si>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</si>
  <si>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</si>
  <si>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</si>
  <si>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</si>
  <si>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</si>
  <si>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</si>
  <si>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</si>
  <si>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</si>
  <si>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</si>
  <si>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</si>
  <si>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</si>
  <si>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</si>
  <si>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</si>
  <si>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</si>
  <si>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</si>
  <si>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</si>
  <si>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</si>
  <si>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</si>
  <si>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</si>
  <si>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</si>
  <si>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</si>
  <si>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</si>
  <si>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</si>
  <si>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</si>
  <si>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</si>
  <si>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</si>
  <si>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</si>
  <si>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</si>
  <si>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</si>
  <si>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</si>
  <si>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</si>
  <si>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</si>
  <si>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</si>
  <si>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</si>
  <si>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</si>
  <si>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</si>
  <si>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</si>
  <si>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</si>
  <si>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</si>
  <si>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</si>
  <si>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</si>
  <si>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</si>
  <si>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</si>
  <si>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</si>
  <si>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</si>
  <si>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</si>
  <si>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</si>
  <si>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</si>
  <si>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</si>
  <si>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</si>
  <si>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</si>
  <si>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</si>
  <si>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</si>
  <si>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</si>
  <si>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</si>
  <si>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</si>
  <si>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</si>
  <si>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</si>
  <si>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</si>
  <si>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</si>
  <si>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</si>
  <si>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</si>
  <si>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</si>
  <si>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</si>
  <si>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</si>
  <si>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</si>
  <si>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</si>
  <si>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</si>
  <si>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</si>
  <si>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</si>
  <si>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</si>
  <si>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</si>
  <si>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</si>
  <si>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</si>
  <si>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</si>
  <si>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</si>
  <si>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</si>
  <si>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</si>
  <si>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</si>
  <si>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</si>
  <si>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</si>
  <si>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</si>
  <si>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</si>
  <si>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</si>
  <si>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</si>
  <si>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</si>
  <si>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</si>
  <si>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</si>
  <si>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</si>
  <si>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</si>
  <si>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</si>
  <si>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</si>
  <si>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</si>
  <si>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</si>
  <si>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</si>
  <si>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</si>
  <si>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</si>
  <si>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</si>
  <si>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</si>
  <si>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</si>
  <si>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</si>
  <si>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</si>
  <si>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</si>
  <si>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</si>
  <si>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</si>
  <si>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</si>
  <si>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</si>
  <si>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</si>
  <si>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</si>
  <si>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</si>
  <si>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</si>
  <si>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</si>
  <si>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</si>
  <si>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</si>
  <si>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</si>
  <si>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</si>
  <si>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</si>
  <si>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</si>
  <si>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</si>
  <si>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</si>
  <si>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</si>
  <si>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</si>
  <si>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</si>
  <si>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</si>
  <si>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</si>
  <si>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</si>
  <si>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</si>
  <si>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</si>
  <si>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</si>
  <si>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</si>
  <si>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</si>
  <si>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</si>
  <si>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</si>
  <si>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</si>
  <si>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</si>
  <si>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</si>
  <si>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</si>
  <si>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</si>
  <si>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</si>
  <si>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</si>
  <si>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</si>
  <si>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</si>
  <si>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</si>
  <si>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</si>
  <si>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</si>
  <si>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</si>
  <si>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</si>
  <si>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</si>
  <si>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</si>
  <si>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</si>
  <si>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</si>
  <si>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</si>
  <si>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</si>
  <si>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</si>
  <si>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</si>
  <si>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</si>
  <si>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</si>
  <si>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</si>
  <si>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</si>
  <si>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</si>
  <si>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</si>
  <si>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</si>
  <si>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</si>
  <si>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</si>
  <si>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</si>
  <si>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</si>
  <si>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</si>
  <si>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</si>
  <si>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</si>
  <si>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</si>
  <si>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</si>
  <si>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</si>
  <si>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</si>
  <si>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</si>
  <si>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</si>
  <si>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</si>
  <si>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</si>
  <si>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</si>
  <si>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</si>
  <si>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</si>
  <si>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</si>
  <si>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</si>
  <si>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</si>
  <si>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</si>
  <si>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</si>
  <si>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</si>
  <si>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</si>
  <si>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</si>
  <si>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</si>
  <si>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</si>
  <si>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</si>
  <si>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</si>
  <si>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</si>
  <si>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</si>
  <si>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</si>
  <si>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</si>
  <si>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</si>
  <si>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</si>
  <si>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</si>
  <si>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</si>
  <si>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</si>
  <si>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</si>
  <si>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</si>
  <si>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</si>
  <si>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</si>
  <si>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</si>
  <si>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</si>
  <si>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</si>
  <si>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</si>
  <si>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</si>
  <si>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</si>
  <si>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</si>
  <si>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</si>
  <si>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</si>
  <si>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</si>
  <si>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</si>
  <si>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</si>
  <si>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</si>
  <si>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</si>
  <si>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</si>
  <si>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</si>
  <si>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</si>
  <si>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</si>
  <si>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</si>
  <si>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</si>
  <si>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</si>
  <si>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</si>
  <si>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</si>
  <si>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</si>
  <si>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</si>
  <si>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</si>
  <si>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</si>
  <si>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</si>
  <si>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</si>
  <si>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</si>
  <si>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</si>
  <si>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</si>
  <si>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</si>
  <si>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</si>
  <si>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</si>
  <si>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</si>
  <si>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</si>
  <si>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</si>
  <si>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</si>
  <si>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</si>
  <si>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</si>
  <si>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</si>
  <si>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</si>
  <si>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</si>
  <si>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</si>
  <si>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</si>
  <si>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</si>
  <si>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</si>
  <si>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</si>
  <si>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</si>
  <si>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</si>
  <si>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</si>
  <si>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</si>
  <si>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</si>
  <si>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</si>
  <si>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</si>
  <si>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</si>
  <si>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</si>
  <si>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</si>
  <si>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</si>
  <si>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</si>
  <si>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</si>
  <si>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</si>
  <si>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</si>
  <si>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</si>
  <si>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</si>
  <si>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</si>
  <si>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</si>
  <si>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</si>
  <si>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</si>
  <si>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</si>
  <si>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</si>
  <si>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</si>
  <si>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</si>
  <si>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</si>
  <si>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</si>
  <si>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</si>
  <si>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</si>
  <si>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</si>
  <si>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</si>
  <si>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</si>
  <si>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</si>
  <si>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</si>
  <si>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</si>
  <si>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</si>
  <si>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</si>
  <si>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</si>
  <si>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</si>
  <si>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</si>
  <si>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</si>
  <si>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</si>
  <si>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</si>
  <si>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</si>
  <si>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</si>
  <si>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</si>
  <si>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</si>
  <si>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</si>
  <si>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</si>
  <si>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</si>
  <si>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</si>
  <si>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</si>
  <si>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</si>
  <si>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</si>
  <si>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</si>
  <si>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</si>
  <si>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</si>
  <si>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</si>
  <si>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</si>
  <si>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</si>
  <si>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</si>
  <si>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</si>
  <si>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</si>
  <si>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</si>
  <si>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</si>
  <si>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</si>
  <si>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</si>
  <si>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</si>
  <si>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</si>
  <si>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</si>
  <si>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</si>
  <si>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</si>
  <si>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</si>
  <si>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</si>
  <si>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</si>
  <si>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</si>
  <si>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</si>
  <si>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</si>
  <si>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</si>
  <si>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</si>
  <si>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</si>
  <si>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</si>
  <si>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</si>
  <si>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</si>
  <si>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</si>
  <si>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</si>
  <si>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</si>
  <si>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</si>
  <si>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</si>
  <si>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</si>
  <si>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</si>
  <si>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</si>
  <si>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</si>
  <si>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</si>
  <si>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</si>
  <si>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</si>
  <si>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</si>
  <si>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</si>
  <si>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</si>
  <si>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</si>
  <si>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</si>
  <si>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</si>
  <si>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</si>
  <si>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</si>
  <si>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</si>
  <si>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</si>
  <si>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</si>
  <si>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</si>
  <si>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</si>
  <si>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</si>
  <si>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</si>
  <si>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</si>
  <si>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</si>
  <si>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</si>
  <si>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</si>
  <si>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</si>
  <si>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</si>
  <si>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</si>
  <si>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</si>
  <si>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</si>
  <si>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</si>
  <si>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</si>
  <si>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</si>
  <si>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</si>
  <si>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</si>
  <si>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</si>
  <si>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</si>
  <si>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</si>
  <si>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</si>
  <si>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</si>
  <si>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</si>
  <si>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</si>
  <si>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</si>
  <si>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</si>
  <si>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</si>
  <si>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</si>
  <si>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</si>
  <si>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</si>
  <si>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</si>
  <si>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</si>
  <si>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</si>
  <si>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</si>
  <si>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</si>
  <si>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</si>
  <si>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</si>
  <si>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</si>
  <si>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</si>
  <si>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</si>
  <si>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</si>
  <si>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</si>
  <si>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</si>
  <si>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</si>
  <si>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</si>
  <si>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</si>
  <si>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</si>
  <si>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</si>
  <si>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</si>
  <si>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</si>
  <si>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</si>
  <si>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</si>
  <si>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</si>
  <si>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</si>
  <si>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</si>
  <si>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</si>
  <si>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</si>
  <si>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</si>
  <si>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</si>
  <si>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</si>
  <si>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</si>
  <si>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</si>
  <si>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</si>
  <si>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</si>
  <si>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</si>
  <si>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</si>
  <si>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</si>
  <si>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</si>
  <si>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</si>
  <si>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</si>
  <si>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</si>
  <si>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</si>
  <si>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</si>
  <si>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</si>
  <si>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</si>
  <si>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</si>
  <si>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</si>
  <si>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</si>
  <si>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</si>
  <si>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</si>
  <si>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</si>
  <si>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</si>
  <si>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</si>
  <si>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</si>
  <si>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</si>
  <si>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</si>
  <si>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</si>
  <si>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</si>
  <si>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</si>
  <si>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</si>
  <si>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</si>
  <si>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</si>
  <si>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</si>
  <si>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</si>
  <si>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</si>
  <si>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</si>
  <si>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</si>
  <si>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</si>
  <si>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</si>
  <si>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</si>
  <si>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</si>
  <si>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</si>
  <si>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</si>
  <si>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</si>
  <si>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</si>
  <si>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</si>
  <si>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</si>
  <si>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</si>
  <si>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</si>
  <si>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</si>
  <si>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</si>
  <si>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</si>
  <si>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</si>
  <si>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</si>
  <si>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</si>
  <si>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</si>
  <si>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</si>
  <si>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</si>
  <si>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</si>
  <si>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</si>
  <si>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</si>
  <si>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</si>
  <si>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</si>
  <si>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</si>
  <si>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</si>
  <si>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</si>
  <si>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</si>
  <si>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</si>
  <si>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</si>
  <si>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</si>
  <si>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</si>
  <si>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</si>
  <si>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</si>
  <si>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</si>
  <si>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</si>
  <si>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</si>
  <si>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</si>
  <si>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</si>
  <si>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</si>
  <si>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</si>
  <si>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</si>
  <si>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</si>
  <si>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</si>
  <si>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</si>
  <si>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</si>
  <si>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</si>
  <si>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</si>
  <si>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</si>
  <si>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</si>
  <si>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</si>
  <si>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</si>
  <si>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</si>
  <si>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</si>
  <si>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</si>
  <si>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</si>
  <si>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</si>
  <si>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</si>
  <si>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</si>
  <si>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</si>
  <si>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</si>
  <si>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</si>
  <si>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</si>
  <si>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</si>
  <si>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</si>
  <si>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</si>
  <si>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</si>
  <si>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</si>
  <si>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</si>
  <si>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</si>
  <si>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</si>
  <si>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</si>
  <si>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</si>
  <si>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</si>
  <si>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</si>
  <si>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</si>
  <si>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</si>
  <si>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</si>
  <si>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</si>
  <si>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</si>
  <si>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</si>
  <si>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</si>
  <si>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</si>
  <si>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</si>
  <si>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</si>
  <si>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</si>
  <si>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</si>
  <si>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</si>
  <si>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</si>
  <si>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</si>
  <si>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</si>
  <si>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</si>
  <si>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</si>
  <si>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</si>
  <si>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</si>
  <si>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</si>
  <si>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</si>
  <si>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</si>
  <si>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</si>
  <si>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</si>
  <si>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</si>
  <si>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</si>
  <si>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</si>
  <si>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</si>
  <si>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</si>
  <si>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</si>
  <si>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</si>
  <si>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</si>
  <si>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</si>
  <si>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</si>
  <si>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</si>
  <si>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</si>
  <si>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</si>
  <si>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</si>
  <si>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</si>
  <si>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</si>
  <si>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</si>
  <si>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</si>
  <si>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</si>
  <si>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</si>
  <si>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</si>
  <si>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</si>
  <si>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</si>
  <si>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</si>
  <si>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</si>
  <si>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</si>
  <si>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</si>
  <si>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</si>
  <si>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</si>
  <si>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</si>
  <si>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</si>
  <si>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</si>
  <si>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</si>
  <si>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</si>
  <si>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</si>
  <si>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</si>
  <si>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</si>
  <si>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</si>
  <si>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</si>
  <si>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</si>
  <si>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</si>
  <si>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</si>
  <si>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</si>
  <si>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</si>
  <si>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</si>
  <si>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</si>
  <si>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</si>
  <si>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</si>
  <si>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</si>
  <si>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</si>
  <si>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</si>
  <si>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</si>
  <si>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</si>
  <si>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</si>
  <si>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</si>
  <si>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</si>
  <si>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</si>
  <si>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</si>
  <si>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</si>
  <si>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</si>
  <si>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</si>
  <si>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</si>
  <si>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</si>
  <si>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</si>
  <si>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</si>
  <si>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</si>
  <si>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</si>
  <si>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</si>
  <si>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</si>
  <si>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</si>
  <si>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</si>
  <si>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</si>
  <si>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</si>
  <si>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</si>
  <si>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</si>
  <si>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</si>
  <si>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</si>
  <si>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</si>
  <si>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</si>
  <si>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</si>
  <si>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</si>
  <si>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</si>
  <si>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</si>
  <si>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</si>
  <si>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</si>
  <si>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</si>
  <si>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</si>
  <si>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</si>
  <si>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</si>
  <si>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</si>
  <si>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</si>
  <si>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</si>
  <si>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</si>
  <si>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</si>
  <si>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</si>
  <si>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</si>
  <si>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</si>
  <si>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</si>
  <si>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</si>
  <si>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</si>
  <si>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</si>
  <si>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</si>
  <si>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</si>
  <si>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</si>
  <si>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</si>
  <si>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</si>
  <si>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</si>
  <si>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</si>
  <si>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</si>
  <si>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</si>
  <si>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</si>
  <si>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</si>
  <si>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</si>
  <si>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</si>
  <si>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</si>
  <si>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</si>
  <si>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</si>
  <si>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</si>
  <si>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</si>
  <si>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</si>
  <si>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</si>
  <si>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</si>
  <si>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</si>
  <si>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</si>
  <si>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</si>
  <si>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</si>
  <si>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</si>
  <si>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</si>
  <si>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</si>
  <si>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</si>
  <si>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</si>
  <si>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</si>
  <si>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</si>
  <si>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</si>
  <si>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</si>
  <si>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</si>
  <si>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</si>
  <si>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</si>
  <si>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</si>
  <si>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</si>
  <si>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</si>
  <si>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</si>
  <si>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</si>
  <si>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</si>
  <si>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</si>
  <si>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</si>
  <si>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</si>
  <si>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</si>
  <si>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</si>
  <si>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</si>
  <si>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</si>
  <si>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</si>
  <si>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</si>
  <si>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</si>
  <si>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</si>
  <si>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</si>
  <si>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</si>
  <si>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</si>
  <si>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</si>
  <si>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</si>
  <si>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</si>
  <si>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</si>
  <si>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</si>
  <si>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</si>
  <si>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</si>
  <si>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</si>
  <si>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</si>
  <si>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</si>
  <si>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</si>
  <si>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</si>
  <si>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</si>
  <si>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</si>
  <si>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</si>
  <si>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</si>
  <si>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</si>
  <si>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</si>
  <si>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</si>
  <si>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</si>
  <si>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</si>
  <si>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</si>
  <si>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</si>
  <si>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</si>
  <si>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</si>
  <si>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</si>
  <si>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</si>
  <si>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</si>
  <si>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</si>
  <si>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</si>
  <si>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</si>
  <si>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</si>
  <si>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</si>
  <si>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</si>
  <si>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</si>
  <si>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</si>
  <si>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</si>
  <si>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</si>
  <si>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</si>
  <si>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</si>
  <si>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</si>
  <si>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</si>
  <si>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</si>
  <si>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</si>
  <si>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</si>
  <si>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</si>
  <si>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</si>
  <si>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</si>
  <si>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</si>
  <si>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</si>
  <si>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</si>
  <si>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</si>
  <si>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</si>
  <si>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</si>
  <si>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</si>
  <si>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</si>
  <si>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</si>
  <si>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</si>
  <si>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</si>
  <si>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</si>
  <si>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</si>
  <si>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</si>
  <si>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</si>
  <si>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</si>
  <si>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</si>
  <si>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</si>
  <si>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</si>
  <si>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</si>
  <si>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</si>
  <si>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</si>
  <si>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</si>
  <si>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</si>
  <si>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</si>
  <si>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</si>
  <si>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</si>
  <si>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</si>
  <si>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</si>
  <si>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</si>
  <si>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</si>
  <si>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</si>
  <si>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</si>
  <si>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</si>
  <si>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</si>
  <si>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</si>
  <si>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</si>
  <si>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</si>
  <si>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</si>
  <si>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</si>
  <si>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</si>
  <si>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</si>
  <si>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</si>
  <si>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</si>
  <si>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</si>
  <si>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</si>
  <si>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</si>
  <si>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</si>
  <si>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</si>
  <si>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</si>
  <si>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</si>
  <si>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</si>
  <si>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</si>
  <si>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</si>
  <si>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</si>
  <si>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</si>
  <si>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</si>
  <si>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</si>
  <si>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</si>
  <si>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</si>
  <si>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</si>
  <si>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</si>
  <si>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</si>
  <si>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</si>
  <si>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</si>
  <si>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</si>
  <si>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</si>
  <si>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</si>
  <si>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</si>
  <si>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</si>
  <si>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</si>
  <si>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</si>
  <si>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</si>
  <si>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</si>
  <si>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</si>
  <si>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</si>
  <si>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</si>
  <si>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</si>
  <si>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</si>
  <si>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</si>
  <si>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</si>
  <si>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</si>
  <si>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</si>
  <si>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</si>
  <si>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</si>
  <si>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</si>
  <si>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</si>
  <si>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</si>
  <si>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</si>
  <si>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</si>
  <si>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</si>
  <si>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</si>
  <si>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</si>
  <si>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</si>
  <si>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</si>
  <si>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</si>
  <si>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</si>
  <si>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</si>
  <si>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</si>
  <si>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</si>
  <si>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</si>
  <si>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</si>
  <si>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</si>
  <si>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</si>
  <si>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</si>
  <si>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</si>
  <si>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</si>
  <si>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</si>
  <si>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</si>
  <si>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</si>
  <si>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</si>
  <si>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</si>
  <si>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</si>
  <si>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</si>
  <si>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</si>
  <si>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</si>
  <si>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</si>
  <si>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</si>
  <si>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</si>
  <si>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</si>
  <si>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</si>
  <si>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</si>
  <si>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</si>
  <si>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</si>
  <si>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</si>
  <si>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</si>
  <si>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</si>
  <si>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</si>
  <si>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</si>
  <si>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</si>
  <si>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</si>
  <si>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</si>
  <si>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</si>
  <si>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</si>
  <si>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</si>
  <si>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</si>
  <si>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</si>
  <si>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</si>
  <si>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</si>
  <si>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</si>
  <si>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</si>
  <si>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</si>
  <si>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</si>
  <si>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</si>
  <si>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</si>
  <si>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</si>
  <si>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</si>
  <si>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</si>
  <si>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</si>
  <si>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</si>
  <si>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</si>
  <si>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</si>
  <si>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</si>
  <si>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</si>
  <si>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</si>
  <si>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</si>
  <si>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</si>
  <si>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</si>
  <si>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</si>
  <si>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</si>
  <si>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</si>
  <si>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</si>
  <si>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</si>
  <si>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</si>
  <si>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</si>
  <si>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</si>
  <si>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</si>
  <si>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</si>
  <si>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</si>
  <si>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</si>
  <si>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</si>
  <si>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</si>
  <si>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</si>
  <si>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</si>
  <si>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</si>
  <si>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</si>
  <si>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</si>
  <si>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</si>
  <si>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</si>
  <si>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</si>
  <si>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</si>
  <si>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</si>
  <si>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</si>
  <si>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</si>
  <si>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</si>
  <si>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</si>
  <si>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</si>
  <si>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</si>
  <si>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</si>
  <si>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</si>
  <si>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</si>
  <si>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</si>
  <si>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</si>
  <si>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</si>
  <si>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</si>
  <si>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</si>
  <si>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</si>
  <si>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</si>
  <si>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</si>
  <si>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</si>
  <si>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</si>
  <si>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</si>
  <si>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</si>
  <si>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</si>
  <si>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</si>
  <si>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</si>
  <si>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</si>
  <si>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</si>
  <si>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</si>
  <si>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</si>
  <si>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</si>
  <si>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</si>
  <si>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</si>
  <si>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</si>
  <si>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</si>
  <si>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</si>
  <si>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</si>
  <si>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</si>
  <si>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</si>
  <si>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</si>
  <si>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</si>
  <si>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</si>
  <si>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</si>
  <si>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</si>
  <si>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</si>
  <si>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</si>
  <si>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</si>
  <si>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</si>
  <si>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</si>
  <si>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</si>
  <si>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</si>
  <si>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</si>
  <si>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</si>
  <si>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</si>
  <si>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</si>
  <si>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</si>
  <si>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</si>
  <si>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</si>
  <si>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</si>
  <si>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</si>
  <si>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</si>
  <si>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</si>
  <si>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</si>
  <si>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</si>
  <si>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</si>
  <si>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</si>
  <si>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</si>
  <si>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</si>
  <si>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</si>
  <si>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</si>
  <si>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</si>
  <si>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</si>
  <si>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</si>
  <si>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</si>
  <si>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</si>
  <si>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</si>
  <si>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</si>
  <si>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</si>
  <si>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</si>
  <si>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</si>
  <si>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</si>
  <si>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</si>
  <si>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</si>
  <si>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</si>
  <si>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</si>
  <si>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</si>
  <si>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</si>
  <si>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</si>
  <si>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</si>
  <si>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</si>
  <si>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</si>
  <si>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</si>
  <si>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</si>
  <si>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</si>
  <si>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</si>
  <si>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</si>
  <si>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</si>
  <si>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</si>
  <si>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</si>
  <si>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</si>
  <si>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</si>
  <si>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</si>
  <si>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</si>
  <si>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</si>
  <si>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</si>
  <si>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</si>
  <si>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</si>
  <si>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</si>
  <si>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</si>
  <si>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</si>
  <si>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</si>
  <si>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</si>
  <si>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</si>
  <si>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</si>
  <si>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</si>
  <si>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</si>
  <si>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</si>
  <si>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</si>
  <si>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</si>
  <si>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</si>
  <si>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</si>
  <si>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</si>
  <si>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</si>
  <si>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</si>
  <si>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</si>
  <si>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</si>
  <si>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</si>
  <si>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</si>
  <si>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</si>
  <si>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</si>
  <si>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</si>
  <si>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</si>
  <si>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</si>
  <si>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</si>
  <si>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</si>
  <si>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</si>
  <si>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</si>
  <si>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</si>
  <si>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</si>
  <si>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</si>
  <si>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</si>
  <si>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</si>
  <si>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</si>
  <si>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</si>
  <si>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</si>
  <si>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</si>
  <si>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</si>
  <si>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</si>
  <si>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</si>
  <si>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</si>
  <si>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</si>
  <si>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</si>
  <si>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</si>
  <si>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</si>
  <si>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</si>
  <si>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</si>
  <si>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</si>
  <si>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</si>
  <si>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</si>
  <si>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</si>
  <si>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</si>
  <si>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</si>
  <si>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</si>
  <si>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</si>
  <si>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</si>
  <si>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</si>
  <si>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</si>
  <si>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</si>
  <si>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</si>
  <si>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</si>
  <si>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</si>
  <si>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</si>
  <si>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</si>
  <si>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</si>
  <si>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</si>
  <si>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</si>
  <si>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</si>
  <si>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</si>
  <si>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</si>
  <si>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</si>
  <si>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</si>
  <si>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</si>
  <si>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</si>
  <si>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</si>
  <si>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</si>
  <si>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</si>
  <si>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</si>
  <si>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</si>
  <si>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</si>
  <si>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</si>
  <si>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</si>
  <si>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</si>
  <si>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</si>
  <si>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</si>
  <si>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</si>
  <si>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</si>
  <si>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</si>
  <si>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</si>
  <si>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</si>
  <si>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</si>
  <si>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</si>
  <si>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</si>
  <si>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</si>
  <si>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</si>
  <si>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</si>
  <si>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</si>
  <si>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</si>
  <si>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</si>
  <si>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</si>
  <si>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</si>
  <si>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</si>
  <si>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</si>
  <si>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</si>
  <si>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</si>
  <si>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</si>
  <si>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</si>
  <si>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</si>
  <si>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</si>
  <si>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</si>
  <si>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</si>
  <si>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</si>
  <si>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</si>
  <si>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</si>
  <si>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</si>
  <si>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</si>
  <si>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</si>
  <si>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</si>
  <si>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</si>
  <si>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</si>
  <si>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</si>
  <si>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</si>
  <si>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</si>
  <si>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</si>
  <si>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</si>
  <si>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</si>
  <si>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</si>
  <si>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</si>
  <si>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</si>
  <si>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</si>
  <si>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</si>
  <si>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</si>
  <si>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</si>
  <si>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</si>
  <si>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</si>
  <si>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</si>
  <si>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</si>
  <si>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</si>
  <si>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</si>
  <si>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</si>
  <si>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</si>
  <si>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</si>
  <si>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</si>
  <si>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</si>
  <si>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</si>
  <si>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</si>
  <si>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</si>
  <si>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</si>
  <si>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</si>
  <si>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</si>
  <si>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</si>
  <si>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</si>
  <si>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</si>
  <si>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</si>
  <si>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</si>
  <si>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</si>
  <si>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</si>
  <si>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</si>
  <si>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</si>
  <si>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</si>
  <si>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</si>
  <si>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</si>
  <si>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</si>
  <si>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</si>
  <si>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</si>
  <si>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</si>
  <si>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</si>
  <si>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</si>
  <si>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</si>
  <si>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</si>
  <si>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</si>
  <si>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</si>
  <si>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</si>
  <si>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</si>
  <si>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</si>
  <si>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</si>
  <si>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</si>
  <si>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</si>
  <si>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</si>
  <si>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</si>
  <si>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</si>
  <si>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</si>
  <si>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</si>
  <si>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</si>
  <si>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</si>
  <si>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</si>
  <si>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</si>
  <si>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</si>
  <si>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</si>
  <si>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</si>
  <si>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</si>
  <si>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</si>
  <si>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</si>
  <si>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</si>
  <si>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</si>
  <si>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</si>
  <si>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</si>
  <si>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</si>
  <si>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</si>
  <si>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</si>
  <si>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</si>
  <si>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</si>
  <si>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</si>
  <si>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</si>
  <si>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</si>
  <si>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</si>
  <si>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</si>
  <si>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</si>
  <si>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</si>
  <si>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</si>
  <si>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</si>
  <si>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</si>
  <si>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</si>
  <si>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</si>
  <si>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</si>
  <si>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</si>
  <si>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</si>
  <si>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</si>
  <si>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</si>
  <si>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</si>
  <si>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</si>
  <si>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</si>
  <si>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</si>
  <si>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</si>
  <si>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</si>
  <si>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</si>
  <si>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</si>
  <si>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</si>
  <si>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</si>
  <si>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</si>
  <si>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</si>
  <si>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</si>
  <si>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</si>
  <si>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</si>
  <si>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</si>
  <si>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</si>
  <si>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</si>
  <si>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</si>
  <si>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</si>
  <si>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</si>
  <si>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</si>
  <si>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</si>
  <si>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</si>
  <si>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</si>
  <si>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</si>
  <si>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</si>
  <si>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</si>
  <si>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</si>
  <si>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</si>
  <si>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</si>
  <si>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</si>
  <si>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</si>
  <si>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</si>
  <si>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</si>
  <si>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</si>
  <si>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</si>
  <si>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</si>
  <si>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</si>
  <si>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</si>
  <si>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</si>
  <si>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</si>
  <si>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</si>
  <si>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</si>
  <si>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</si>
  <si>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</si>
  <si>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</si>
  <si>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</si>
  <si>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</si>
  <si>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</si>
  <si>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</si>
  <si>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</si>
  <si>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</si>
  <si>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</si>
  <si>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</si>
  <si>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</si>
  <si>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</si>
  <si>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</si>
  <si>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</si>
  <si>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</si>
  <si>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</si>
  <si>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</si>
  <si>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</si>
  <si>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</si>
  <si>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</si>
  <si>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</si>
  <si>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</si>
  <si>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</si>
  <si>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</si>
  <si>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</si>
  <si>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</si>
  <si>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</si>
  <si>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</si>
  <si>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</si>
  <si>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</si>
  <si>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</si>
  <si>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</si>
  <si>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</si>
  <si>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</si>
  <si>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</si>
  <si>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</si>
  <si>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</si>
  <si>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</si>
  <si>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</si>
  <si>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</si>
  <si>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</si>
  <si>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</si>
  <si>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</si>
  <si>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</si>
  <si>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</si>
  <si>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</si>
  <si>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</si>
  <si>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</si>
  <si>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</si>
  <si>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</si>
  <si>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</si>
  <si>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</si>
  <si>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</si>
  <si>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</si>
  <si>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</si>
  <si>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</si>
  <si>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</si>
  <si>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</si>
  <si>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</si>
  <si>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</si>
  <si>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</si>
  <si>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</si>
  <si>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</si>
  <si>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</si>
  <si>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</si>
  <si>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</si>
  <si>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</si>
  <si>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</si>
  <si>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</si>
  <si>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</si>
  <si>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</si>
  <si>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</si>
  <si>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</si>
  <si>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</si>
  <si>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</si>
  <si>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</si>
  <si>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</si>
  <si>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</si>
  <si>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</si>
  <si>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</si>
  <si>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</si>
  <si>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</si>
  <si>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</si>
  <si>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</si>
  <si>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</si>
  <si>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</si>
  <si>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</si>
  <si>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</si>
  <si>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</si>
  <si>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</si>
  <si>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</si>
  <si>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</si>
  <si>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</si>
  <si>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</si>
  <si>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</si>
  <si>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</si>
  <si>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</si>
  <si>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</si>
  <si>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</si>
  <si>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</si>
  <si>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</si>
  <si>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</si>
  <si>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</si>
  <si>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</si>
  <si>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</si>
  <si>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</si>
  <si>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</si>
  <si>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</si>
  <si>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</si>
  <si>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</si>
  <si>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</si>
  <si>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</si>
  <si>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</si>
  <si>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</si>
  <si>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</si>
  <si>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</si>
  <si>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</si>
  <si>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</si>
  <si>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</si>
  <si>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</si>
  <si>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</si>
  <si>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</si>
  <si>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</si>
  <si>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</si>
  <si>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</si>
  <si>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</si>
  <si>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</si>
  <si>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</si>
  <si>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</si>
  <si>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</si>
  <si>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</si>
  <si>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</si>
  <si>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</si>
  <si>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</si>
  <si>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</si>
  <si>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</si>
  <si>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</si>
  <si>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</si>
  <si>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</si>
  <si>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</si>
  <si>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</si>
  <si>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</si>
  <si>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</si>
  <si>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</si>
  <si>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</si>
  <si>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</si>
  <si>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</si>
  <si>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</si>
  <si>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</si>
  <si>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</si>
  <si>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</si>
  <si>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</si>
  <si>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</si>
  <si>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</si>
  <si>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</si>
  <si>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</si>
  <si>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</si>
  <si>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</si>
  <si>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</si>
  <si>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</si>
  <si>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</si>
  <si>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</si>
  <si>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</si>
  <si>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</si>
  <si>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</si>
  <si>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</si>
  <si>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</si>
  <si>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</si>
  <si>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</si>
  <si>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</si>
  <si>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</si>
  <si>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</si>
  <si>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</si>
  <si>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</si>
  <si>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</si>
  <si>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</si>
  <si>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</si>
  <si>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</si>
  <si>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</si>
  <si>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</si>
  <si>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</si>
  <si>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</si>
  <si>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</si>
  <si>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</si>
  <si>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</si>
  <si>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</si>
  <si>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</si>
  <si>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</si>
  <si>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</si>
  <si>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</si>
  <si>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</si>
  <si>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</si>
  <si>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</si>
  <si>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</si>
  <si>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</si>
  <si>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</si>
  <si>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</si>
  <si>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</si>
  <si>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</si>
  <si>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</si>
  <si>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</si>
  <si>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</si>
  <si>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</si>
  <si>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</si>
  <si>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</si>
  <si>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</si>
  <si>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</si>
  <si>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</si>
  <si>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</si>
  <si>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</si>
  <si>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</si>
  <si>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</si>
  <si>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</si>
  <si>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</si>
  <si>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</si>
  <si>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</si>
  <si>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</si>
  <si>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</si>
  <si>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</si>
  <si>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</si>
  <si>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</si>
  <si>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</si>
  <si>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</si>
  <si>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</si>
  <si>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</si>
  <si>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</si>
  <si>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</si>
  <si>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</si>
  <si>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</si>
  <si>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</si>
  <si>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</si>
  <si>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</si>
  <si>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</si>
  <si>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</si>
  <si>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</si>
  <si>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</si>
  <si>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</si>
  <si>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</si>
  <si>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</si>
  <si>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</si>
  <si>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</si>
  <si>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</si>
  <si>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</si>
  <si>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</si>
  <si>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</si>
  <si>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</si>
  <si>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</si>
  <si>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</si>
  <si>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</si>
  <si>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</si>
  <si>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</si>
  <si>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</si>
  <si>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</si>
  <si>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</si>
  <si>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</si>
  <si>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</si>
  <si>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</si>
  <si>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</si>
  <si>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</si>
  <si>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</si>
  <si>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</si>
  <si>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</si>
  <si>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</si>
  <si>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</si>
  <si>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</si>
  <si>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</si>
  <si>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</si>
  <si>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</si>
  <si>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</si>
  <si>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</si>
  <si>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</si>
  <si>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</si>
  <si>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</si>
  <si>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</si>
  <si>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</si>
  <si>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</si>
  <si>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</si>
  <si>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</si>
  <si>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</si>
  <si>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</si>
  <si>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</si>
  <si>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</si>
  <si>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</si>
  <si>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</si>
  <si>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</si>
  <si>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</si>
  <si>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</si>
  <si>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</si>
  <si>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</si>
  <si>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</si>
  <si>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</si>
  <si>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</si>
  <si>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</si>
  <si>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</si>
  <si>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</si>
  <si>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</si>
  <si>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</si>
  <si>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</si>
  <si>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</si>
  <si>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</si>
  <si>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</si>
  <si>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</si>
  <si>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</si>
  <si>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</si>
  <si>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</si>
  <si>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</si>
  <si>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</si>
  <si>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</si>
  <si>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</si>
  <si>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</si>
  <si>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</si>
  <si>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</si>
  <si>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</si>
  <si>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</si>
  <si>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</si>
  <si>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</si>
  <si>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</si>
  <si>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</si>
  <si>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</si>
  <si>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</si>
  <si>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</si>
  <si>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</si>
  <si>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</si>
  <si>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</si>
  <si>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</si>
  <si>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</si>
  <si>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</si>
  <si>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</si>
  <si>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</si>
  <si>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</si>
  <si>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</si>
  <si>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</si>
  <si>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</si>
  <si>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</si>
  <si>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</si>
  <si>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</si>
  <si>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</si>
  <si>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</si>
  <si>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</si>
  <si>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</si>
  <si>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</si>
  <si>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</si>
  <si>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</si>
  <si>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</si>
  <si>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</si>
  <si>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</si>
  <si>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</si>
  <si>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</si>
  <si>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</si>
  <si>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</si>
  <si>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</si>
  <si>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</si>
  <si>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</si>
  <si>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</si>
  <si>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</si>
  <si>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</si>
  <si>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</si>
  <si>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</si>
  <si>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</si>
  <si>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</si>
  <si>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</si>
  <si>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</si>
  <si>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</si>
  <si>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</si>
  <si>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</si>
  <si>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</si>
  <si>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</si>
  <si>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</si>
  <si>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</si>
  <si>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</si>
  <si>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</si>
  <si>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</si>
  <si>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</si>
  <si>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</si>
  <si>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</si>
  <si>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</si>
  <si>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</si>
  <si>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</si>
  <si>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</si>
  <si>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</si>
  <si>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</si>
  <si>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</si>
  <si>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</si>
  <si>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</si>
  <si>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</si>
  <si>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</si>
  <si>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</si>
  <si>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</si>
  <si>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</si>
  <si>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</si>
  <si>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</si>
  <si>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</si>
  <si>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</si>
  <si>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</si>
  <si>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</si>
  <si>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</si>
  <si>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</si>
  <si>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</si>
  <si>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</si>
  <si>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</si>
  <si>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</si>
  <si>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</si>
  <si>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</si>
  <si>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</si>
  <si>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</si>
  <si>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</si>
  <si>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</si>
  <si>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</si>
  <si>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</si>
  <si>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</si>
  <si>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</si>
  <si>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</si>
  <si>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</si>
  <si>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</si>
  <si>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</si>
  <si>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</si>
  <si>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</si>
  <si>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</si>
  <si>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</si>
  <si>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</si>
  <si>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</si>
  <si>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</si>
  <si>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</si>
  <si>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</si>
  <si>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</si>
  <si>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</si>
  <si>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</si>
  <si>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</si>
  <si>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</si>
  <si>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</si>
  <si>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</si>
  <si>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</si>
  <si>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</si>
  <si>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</si>
  <si>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</si>
  <si>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</si>
  <si>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</si>
  <si>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</si>
  <si>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</si>
  <si>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</si>
  <si>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</si>
  <si>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</si>
  <si>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</si>
  <si>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</si>
  <si>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</si>
  <si>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</si>
  <si>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</si>
  <si>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</si>
  <si>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</si>
  <si>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</si>
  <si>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</si>
  <si>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</si>
  <si>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</si>
  <si>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</si>
  <si>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</si>
  <si>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</si>
  <si>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</si>
  <si>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</si>
  <si>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</si>
  <si>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</si>
  <si>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</si>
  <si>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</si>
  <si>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</si>
  <si>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</si>
  <si>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</si>
  <si>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</si>
  <si>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</si>
  <si>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</si>
  <si>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</si>
  <si>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</si>
  <si>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</si>
  <si>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</si>
  <si>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</si>
  <si>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</si>
  <si>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</si>
  <si>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</si>
  <si>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</si>
  <si>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</si>
  <si>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</si>
  <si>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</si>
  <si>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</si>
  <si>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</si>
  <si>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</si>
  <si>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</si>
  <si>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</si>
  <si>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</si>
  <si>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</si>
  <si>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</si>
  <si>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</si>
  <si>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</si>
  <si>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</si>
  <si>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</si>
  <si>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</si>
  <si>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</si>
  <si>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</si>
  <si>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</si>
  <si>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</si>
  <si>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</si>
  <si>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</si>
  <si>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</si>
  <si>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</si>
  <si>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</si>
  <si>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</si>
  <si>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</si>
  <si>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</si>
  <si>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</si>
  <si>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</si>
  <si>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</si>
  <si>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</si>
  <si>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</si>
  <si>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</si>
  <si>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</si>
  <si>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</si>
  <si>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</si>
  <si>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</si>
  <si>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</si>
  <si>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</si>
  <si>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</si>
  <si>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</si>
  <si>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</si>
  <si>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</si>
  <si>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</si>
  <si>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</si>
  <si>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</si>
  <si>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</si>
  <si>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</si>
  <si>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</si>
  <si>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</si>
  <si>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</si>
  <si>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</si>
  <si>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</si>
  <si>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</si>
  <si>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</si>
  <si>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</si>
  <si>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</si>
  <si>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</si>
  <si>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</si>
  <si>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</si>
  <si>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</si>
  <si>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</si>
  <si>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</si>
  <si>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</si>
  <si>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</si>
  <si>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</si>
  <si>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</si>
  <si>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</si>
  <si>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</si>
  <si>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</si>
  <si>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</si>
  <si>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</si>
  <si>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</si>
  <si>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</si>
  <si>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</si>
  <si>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</si>
  <si>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</si>
  <si>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</si>
  <si>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</si>
  <si>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</si>
  <si>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</si>
  <si>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</si>
  <si>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</si>
  <si>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</si>
  <si>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</si>
  <si>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</si>
  <si>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</si>
  <si>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</si>
  <si>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</si>
  <si>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</si>
  <si>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</si>
  <si>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</si>
  <si>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</si>
  <si>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</si>
  <si>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</si>
  <si>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</si>
  <si>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</si>
  <si>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</si>
  <si>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</si>
  <si>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</si>
  <si>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</si>
  <si>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</si>
  <si>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</si>
  <si>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</si>
  <si>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</si>
  <si>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</si>
  <si>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</si>
  <si>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</si>
  <si>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</si>
  <si>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</si>
  <si>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</si>
  <si>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</si>
  <si>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</si>
  <si>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</si>
  <si>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</si>
  <si>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</si>
  <si>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</si>
  <si>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</si>
  <si>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</si>
  <si>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</si>
  <si>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</si>
  <si>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</si>
  <si>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</si>
  <si>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</si>
  <si>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</si>
  <si>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</si>
  <si>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</si>
  <si>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</si>
  <si>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</si>
  <si>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</si>
  <si>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</si>
  <si>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</si>
  <si>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</si>
  <si>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</si>
  <si>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</si>
  <si>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</si>
  <si>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</si>
  <si>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</si>
  <si>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</si>
  <si>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</si>
  <si>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</si>
  <si>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</si>
  <si>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</si>
  <si>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</si>
  <si>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</si>
  <si>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</si>
  <si>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</si>
  <si>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</si>
  <si>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</si>
  <si>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</si>
  <si>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</si>
  <si>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</si>
  <si>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</si>
  <si>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</si>
  <si>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</si>
  <si>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</si>
  <si>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</si>
  <si>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</si>
  <si>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</si>
  <si>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</si>
  <si>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</si>
  <si>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</si>
  <si>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</si>
  <si>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</si>
  <si>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</si>
  <si>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</si>
  <si>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</si>
  <si>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</si>
  <si>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</si>
  <si>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</si>
  <si>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</si>
  <si>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</si>
  <si>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</si>
  <si>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</si>
  <si>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</si>
  <si>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</si>
  <si>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</si>
  <si>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</si>
  <si>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</si>
  <si>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</si>
  <si>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</si>
  <si>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</si>
  <si>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</si>
  <si>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</si>
  <si>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</si>
  <si>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</si>
  <si>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</si>
  <si>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</si>
  <si>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</si>
  <si>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</si>
  <si>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</si>
  <si>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</si>
  <si>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</si>
  <si>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</si>
  <si>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</si>
  <si>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</si>
  <si>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</si>
  <si>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</si>
  <si>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</si>
  <si>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</si>
  <si>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</si>
  <si>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</si>
  <si>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</si>
  <si>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</si>
  <si>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</si>
  <si>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</si>
  <si>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</si>
  <si>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</si>
  <si>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</si>
  <si>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</si>
  <si>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</si>
  <si>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</si>
  <si>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</si>
  <si>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</si>
  <si>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</si>
  <si>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</si>
  <si>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</si>
  <si>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</si>
  <si>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</si>
  <si>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</si>
  <si>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</si>
  <si>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</si>
  <si>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</si>
  <si>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</si>
  <si>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</si>
  <si>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</si>
  <si>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</si>
  <si>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</si>
  <si>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</si>
  <si>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</si>
  <si>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</si>
  <si>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</si>
  <si>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</si>
  <si>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</si>
  <si>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</si>
  <si>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</si>
  <si>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</si>
  <si>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</si>
  <si>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</si>
  <si>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</si>
  <si>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</si>
  <si>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</si>
  <si>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</si>
  <si>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</si>
  <si>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</si>
  <si>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</si>
  <si>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</si>
  <si>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</si>
  <si>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</si>
  <si>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</si>
  <si>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</si>
  <si>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</si>
  <si>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</si>
  <si>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</si>
  <si>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</si>
  <si>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</si>
  <si>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</si>
  <si>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</si>
  <si>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</si>
  <si>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</si>
  <si>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</si>
  <si>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</si>
  <si>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</si>
  <si>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</si>
  <si>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</si>
  <si>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</si>
  <si>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</si>
  <si>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</si>
  <si>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</si>
  <si>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</si>
  <si>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</si>
  <si>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</si>
  <si>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</si>
  <si>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</si>
  <si>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</si>
  <si>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</si>
  <si>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</si>
  <si>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</si>
  <si>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</si>
  <si>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</si>
  <si>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</si>
  <si>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</si>
  <si>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</si>
  <si>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</si>
  <si>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</si>
  <si>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</si>
  <si>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</si>
  <si>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</si>
  <si>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</si>
  <si>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</si>
  <si>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</si>
  <si>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</si>
  <si>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</si>
  <si>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</si>
  <si>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</si>
  <si>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</si>
  <si>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</si>
  <si>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</si>
  <si>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</si>
  <si>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</si>
  <si>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</si>
  <si>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</si>
  <si>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</si>
  <si>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</si>
  <si>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</si>
  <si>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</si>
  <si>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</si>
  <si>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</si>
  <si>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</si>
  <si>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</si>
  <si>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</si>
  <si>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</si>
  <si>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</si>
  <si>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</si>
  <si>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</si>
  <si>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</si>
  <si>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</si>
  <si>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</si>
  <si>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</si>
  <si>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</si>
  <si>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</si>
  <si>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</si>
  <si>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</si>
  <si>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</si>
  <si>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</si>
  <si>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</si>
  <si>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</si>
  <si>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</si>
  <si>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</si>
  <si>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</si>
  <si>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</si>
  <si>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</si>
  <si>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</si>
  <si>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</si>
  <si>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</si>
  <si>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</si>
  <si>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</si>
  <si>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</si>
  <si>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</si>
  <si>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</si>
  <si>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</si>
  <si>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</si>
  <si>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</si>
  <si>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</si>
  <si>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</si>
  <si>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</si>
  <si>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</si>
  <si>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</si>
  <si>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</si>
  <si>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</si>
  <si>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</si>
  <si>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</si>
  <si>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</si>
  <si>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</si>
  <si>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</si>
  <si>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</si>
  <si>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</si>
  <si>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</si>
  <si>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</si>
  <si>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</si>
  <si>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</si>
  <si>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</si>
  <si>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</si>
  <si>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</si>
  <si>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</si>
  <si>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</si>
  <si>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</si>
  <si>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</si>
  <si>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</si>
  <si>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</si>
  <si>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</si>
  <si>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</si>
  <si>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</si>
  <si>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</si>
  <si>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</si>
  <si>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</si>
  <si>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</si>
  <si>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</si>
  <si>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</si>
  <si>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</si>
  <si>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</si>
  <si>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</si>
  <si>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</si>
  <si>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</si>
  <si>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</si>
  <si>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</si>
  <si>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</si>
  <si>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</si>
  <si>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</si>
  <si>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</si>
  <si>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</si>
  <si>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</si>
  <si>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</si>
  <si>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</si>
  <si>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</si>
  <si>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</si>
  <si>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</si>
  <si>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</si>
  <si>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</si>
  <si>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</si>
  <si>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</si>
  <si>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</si>
  <si>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</si>
  <si>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</si>
  <si>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</si>
  <si>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</si>
  <si>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</si>
  <si>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</si>
  <si>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</si>
  <si>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</si>
  <si>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</si>
  <si>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</si>
  <si>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</si>
  <si>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</si>
  <si>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</si>
  <si>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</si>
  <si>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</si>
  <si>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</si>
  <si>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</si>
  <si>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</si>
  <si>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</si>
  <si>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</si>
  <si>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</si>
  <si>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</si>
  <si>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</si>
  <si>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</si>
  <si>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</si>
  <si>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</si>
  <si>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</si>
  <si>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</si>
  <si>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</si>
  <si>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</si>
  <si>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</si>
  <si>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</si>
  <si>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</si>
  <si>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</si>
  <si>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</si>
  <si>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</si>
  <si>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</si>
  <si>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</si>
  <si>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</si>
  <si>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</si>
  <si>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</si>
  <si>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</si>
  <si>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</si>
  <si>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</si>
  <si>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</si>
  <si>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</si>
  <si>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</si>
  <si>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</si>
  <si>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</si>
  <si>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</si>
  <si>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</si>
  <si>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</si>
  <si>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</si>
  <si>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</si>
  <si>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</si>
  <si>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</si>
  <si>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</si>
  <si>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</si>
  <si>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</si>
  <si>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</si>
  <si>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</si>
  <si>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</si>
  <si>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</si>
  <si>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</si>
  <si>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</si>
  <si>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</si>
  <si>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</si>
  <si>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</si>
  <si>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</si>
  <si>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</si>
  <si>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</si>
  <si>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</si>
  <si>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</si>
  <si>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</si>
  <si>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</si>
  <si>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</si>
  <si>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</si>
  <si>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</si>
  <si>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</si>
  <si>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</si>
  <si>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</si>
  <si>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</si>
  <si>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</si>
  <si>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</si>
  <si>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</si>
  <si>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</si>
  <si>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</si>
  <si>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</si>
  <si>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</si>
  <si>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</si>
  <si>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</si>
  <si>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</si>
  <si>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</si>
  <si>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</si>
  <si>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</si>
  <si>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</si>
  <si>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</si>
  <si>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</si>
  <si>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</si>
  <si>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</si>
  <si>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</si>
  <si>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</si>
  <si>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</si>
  <si>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</si>
  <si>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</si>
  <si>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</si>
  <si>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</si>
  <si>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</si>
  <si>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</si>
  <si>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</si>
  <si>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</si>
  <si>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</si>
  <si>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</si>
  <si>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</si>
  <si>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</si>
  <si>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</si>
  <si>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</si>
  <si>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</si>
  <si>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</si>
  <si>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</si>
  <si>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</si>
  <si>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</si>
  <si>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</si>
  <si>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</si>
  <si>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</si>
  <si>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</si>
  <si>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</si>
  <si>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</si>
  <si>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</si>
  <si>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</si>
  <si>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</si>
  <si>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</si>
  <si>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</si>
  <si>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</si>
  <si>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</si>
  <si>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</si>
  <si>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</si>
  <si>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</si>
  <si>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</si>
  <si>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</si>
  <si>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</si>
  <si>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</si>
  <si>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</si>
  <si>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</si>
  <si>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</si>
  <si>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</si>
  <si>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</si>
  <si>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</si>
  <si>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</si>
  <si>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</si>
  <si>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</si>
  <si>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</si>
  <si>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</si>
  <si>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</si>
  <si>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</si>
  <si>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</si>
  <si>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</si>
  <si>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</si>
  <si>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</si>
  <si>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</si>
  <si>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</si>
  <si>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</si>
  <si>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</si>
  <si>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</si>
  <si>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</si>
  <si>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</si>
  <si>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</si>
  <si>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</si>
  <si>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</si>
  <si>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</si>
  <si>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</si>
  <si>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</si>
  <si>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</si>
  <si>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</si>
  <si>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</si>
  <si>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</si>
  <si>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</si>
  <si>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</si>
  <si>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</si>
  <si>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</si>
  <si>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</si>
  <si>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</si>
  <si>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</si>
  <si>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</si>
  <si>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</si>
  <si>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</si>
  <si>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</si>
  <si>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</si>
  <si>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</si>
  <si>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</si>
  <si>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</si>
  <si>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</si>
  <si>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</si>
  <si>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</si>
  <si>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</si>
  <si>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</si>
  <si>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</si>
  <si>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</si>
  <si>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</si>
  <si>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</si>
  <si>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</si>
  <si>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</si>
  <si>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</si>
  <si>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</si>
  <si>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</si>
  <si>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</si>
  <si>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</si>
  <si>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</si>
  <si>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</si>
  <si>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</si>
  <si>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</si>
  <si>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</si>
  <si>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</si>
  <si>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</si>
  <si>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</si>
  <si>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</si>
  <si>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</si>
  <si>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</si>
  <si>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</si>
  <si>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</si>
  <si>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</si>
  <si>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</si>
  <si>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</si>
  <si>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</si>
  <si>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</si>
  <si>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</si>
  <si>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</si>
  <si>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</si>
  <si>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</si>
  <si>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</si>
  <si>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</si>
  <si>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</si>
  <si>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</si>
  <si>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</si>
  <si>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</si>
  <si>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</si>
  <si>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</si>
  <si>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</si>
  <si>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</si>
  <si>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</si>
  <si>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</si>
  <si>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</si>
  <si>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</si>
  <si>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</si>
  <si>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</si>
  <si>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</si>
  <si>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</si>
  <si>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</si>
  <si>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</si>
  <si>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</si>
  <si>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</si>
  <si>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</si>
  <si>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</si>
  <si>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</si>
  <si>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</si>
  <si>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</si>
  <si>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</si>
  <si>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</si>
  <si>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</si>
  <si>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</si>
  <si>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</si>
  <si>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</si>
  <si>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</si>
  <si>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</si>
  <si>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</si>
  <si>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</si>
  <si>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</si>
  <si>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</si>
  <si>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</si>
  <si>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</si>
  <si>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</si>
  <si>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</si>
  <si>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</si>
  <si>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</si>
  <si>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</si>
  <si>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</si>
  <si>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</si>
  <si>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</si>
  <si>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</si>
  <si>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</si>
  <si>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</si>
  <si>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</si>
  <si>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</si>
  <si>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</si>
  <si>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</si>
  <si>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</si>
  <si>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</si>
  <si>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</si>
  <si>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</si>
  <si>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</si>
  <si>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</si>
  <si>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</si>
  <si>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</si>
  <si>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</si>
  <si>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</si>
  <si>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</si>
  <si>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</si>
  <si>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</si>
  <si>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</si>
  <si>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</si>
  <si>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</si>
  <si>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</si>
  <si>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</si>
  <si>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</si>
  <si>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</si>
  <si>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</si>
  <si>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</si>
  <si>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</si>
  <si>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</si>
  <si>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</si>
  <si>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</si>
  <si>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</si>
  <si>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</si>
  <si>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</si>
  <si>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</si>
  <si>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</si>
  <si>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</si>
  <si>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</si>
  <si>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</si>
  <si>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</si>
  <si>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</si>
  <si>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</si>
  <si>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</si>
  <si>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</si>
  <si>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</si>
  <si>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</si>
  <si>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</si>
  <si>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</si>
  <si>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</si>
  <si>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</si>
  <si>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</si>
  <si>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</si>
  <si>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</si>
  <si>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</si>
  <si>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</si>
  <si>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</si>
  <si>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</si>
  <si>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</si>
  <si>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</si>
  <si>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</si>
  <si>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</si>
  <si>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</si>
  <si>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</si>
  <si>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</si>
  <si>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</si>
  <si>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</si>
  <si>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</si>
  <si>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</si>
  <si>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</si>
  <si>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</si>
  <si>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</si>
  <si>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</si>
  <si>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</si>
  <si>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</si>
  <si>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</si>
  <si>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</si>
  <si>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</si>
  <si>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</si>
  <si>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</si>
  <si>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</si>
  <si>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</si>
  <si>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</si>
  <si>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</si>
  <si>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</si>
  <si>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</si>
  <si>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</si>
  <si>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</si>
  <si>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</si>
  <si>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</si>
  <si>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</si>
  <si>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</si>
  <si>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</si>
  <si>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</si>
  <si>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</si>
  <si>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</si>
  <si>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</si>
  <si>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</si>
  <si>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</si>
  <si>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</si>
  <si>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</si>
  <si>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</si>
  <si>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</si>
  <si>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</si>
  <si>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</si>
  <si>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</si>
  <si>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</si>
  <si>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</si>
  <si>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</si>
  <si>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</si>
  <si>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</si>
  <si>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</si>
  <si>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</si>
  <si>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</si>
  <si>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</si>
  <si>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</si>
  <si>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</si>
  <si>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</si>
  <si>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</si>
  <si>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</si>
  <si>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</si>
  <si>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</si>
  <si>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</si>
  <si>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</si>
  <si>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</si>
  <si>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</si>
  <si>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</si>
  <si>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</si>
  <si>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</si>
  <si>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</si>
  <si>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</si>
  <si>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</si>
  <si>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</si>
  <si>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</si>
  <si>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</si>
  <si>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</si>
  <si>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</si>
  <si>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</si>
  <si>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</si>
  <si>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</si>
  <si>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</si>
  <si>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</si>
  <si>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</si>
  <si>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</si>
  <si>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</si>
  <si>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</si>
  <si>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</si>
  <si>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</si>
  <si>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</si>
  <si>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</si>
  <si>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</si>
  <si>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</si>
  <si>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</si>
  <si>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</si>
  <si>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</si>
  <si>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</si>
  <si>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</si>
  <si>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</si>
  <si>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</si>
  <si>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</si>
  <si>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</si>
  <si>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</si>
  <si>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</si>
  <si>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</si>
  <si>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</si>
  <si>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</si>
  <si>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</si>
  <si>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</si>
  <si>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</si>
  <si>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</si>
  <si>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</si>
  <si>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</si>
  <si>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</si>
  <si>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</si>
  <si>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</si>
  <si>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</si>
  <si>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</si>
  <si>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</si>
  <si>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</si>
  <si>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</si>
  <si>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</si>
  <si>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</si>
  <si>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</si>
  <si>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</si>
  <si>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</si>
  <si>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</si>
  <si>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</si>
  <si>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</si>
  <si>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</si>
  <si>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</si>
  <si>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</si>
  <si>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</si>
  <si>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</si>
  <si>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</si>
  <si>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</si>
  <si>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</si>
  <si>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</si>
  <si>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</si>
  <si>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</si>
  <si>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</si>
  <si>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</si>
  <si>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</si>
  <si>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</si>
  <si>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</si>
  <si>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</si>
  <si>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</si>
  <si>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</si>
  <si>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</si>
  <si>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</si>
  <si>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</si>
  <si>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</si>
  <si>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</si>
  <si>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</si>
  <si>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</si>
  <si>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</si>
  <si>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</si>
  <si>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</si>
  <si>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</si>
  <si>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</si>
  <si>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</si>
  <si>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</si>
  <si>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</si>
  <si>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</si>
  <si>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</si>
  <si>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</si>
  <si>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</si>
  <si>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</si>
  <si>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</si>
  <si>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</si>
  <si>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</si>
  <si>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</si>
  <si>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</si>
  <si>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</si>
  <si>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</si>
  <si>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</si>
  <si>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</si>
  <si>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</si>
  <si>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</si>
  <si>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</si>
  <si>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</si>
  <si>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</si>
  <si>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</si>
  <si>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</si>
  <si>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</si>
  <si>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</si>
  <si>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</si>
  <si>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</si>
  <si>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</si>
  <si>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</si>
  <si>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</si>
  <si>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</si>
  <si>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</si>
  <si>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</si>
  <si>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</si>
  <si>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</si>
  <si>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</si>
  <si>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</si>
  <si>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</si>
  <si>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</si>
  <si>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</si>
  <si>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</si>
  <si>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</si>
  <si>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</si>
  <si>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</si>
  <si>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</si>
  <si>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</si>
  <si>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</si>
  <si>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</si>
  <si>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</si>
  <si>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</si>
  <si>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</si>
  <si>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</si>
  <si>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</si>
  <si>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</si>
  <si>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</si>
  <si>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</si>
  <si>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</si>
  <si>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</si>
  <si>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</si>
  <si>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</si>
  <si>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</si>
  <si>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</si>
  <si>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</si>
  <si>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</si>
  <si>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</si>
  <si>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</si>
  <si>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</si>
  <si>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</si>
  <si>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</si>
  <si>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</si>
  <si>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</si>
  <si>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</si>
  <si>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</si>
  <si>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</si>
  <si>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</si>
  <si>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</si>
  <si>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</si>
  <si>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</si>
  <si>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</si>
  <si>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</si>
  <si>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</si>
  <si>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</si>
  <si>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</si>
  <si>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</si>
  <si>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</si>
  <si>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</si>
  <si>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</si>
  <si>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</si>
  <si>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</si>
  <si>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</si>
  <si>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</si>
  <si>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</si>
  <si>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</si>
  <si>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</si>
  <si>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</si>
  <si>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</si>
  <si>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</si>
  <si>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</si>
  <si>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</si>
  <si>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</si>
  <si>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</si>
  <si>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</si>
  <si>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</si>
  <si>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</si>
  <si>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</si>
  <si>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</si>
  <si>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</si>
  <si>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</si>
  <si>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</si>
  <si>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</si>
  <si>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</si>
  <si>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</si>
  <si>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</si>
  <si>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</si>
  <si>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</si>
  <si>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</si>
  <si>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</si>
  <si>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</si>
  <si>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</si>
  <si>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</si>
  <si>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</si>
  <si>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</si>
  <si>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</si>
  <si>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</si>
  <si>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</si>
  <si>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</si>
  <si>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</si>
  <si>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</si>
  <si>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</si>
  <si>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</si>
  <si>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</si>
  <si>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</si>
  <si>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</si>
  <si>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</si>
  <si>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</si>
  <si>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</si>
  <si>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</si>
  <si>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</si>
  <si>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</si>
  <si>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</si>
  <si>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</si>
  <si>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</si>
  <si>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</si>
  <si>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</si>
  <si>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</si>
  <si>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</si>
  <si>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</si>
  <si>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</si>
  <si>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</si>
  <si>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</si>
  <si>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</si>
  <si>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</si>
  <si>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</si>
  <si>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</si>
  <si>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</si>
  <si>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</si>
  <si>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</si>
  <si>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</si>
  <si>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</si>
  <si>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</si>
  <si>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</si>
  <si>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</si>
  <si>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</si>
  <si>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</si>
  <si>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</si>
  <si>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</si>
  <si>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</si>
  <si>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</si>
  <si>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</si>
  <si>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</si>
  <si>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</si>
  <si>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</si>
  <si>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</si>
  <si>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</si>
  <si>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</si>
  <si>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</si>
  <si>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</si>
  <si>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</si>
  <si>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</si>
  <si>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</si>
  <si>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</si>
  <si>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</si>
  <si>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</si>
  <si>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</si>
  <si>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</si>
  <si>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</si>
  <si>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</si>
  <si>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</si>
  <si>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</si>
  <si>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</si>
  <si>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</si>
  <si>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</si>
  <si>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</si>
  <si>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</si>
  <si>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</si>
  <si>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</si>
  <si>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</si>
  <si>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</si>
  <si>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</si>
  <si>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</si>
  <si>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</si>
  <si>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</si>
  <si>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</si>
  <si>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</si>
  <si>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</si>
  <si>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</si>
  <si>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</si>
  <si>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</si>
  <si>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</si>
  <si>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</si>
  <si>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</si>
  <si>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</si>
  <si>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</si>
  <si>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</si>
  <si>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</si>
  <si>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</si>
  <si>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</si>
  <si>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</si>
  <si>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</si>
  <si>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</si>
  <si>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</si>
  <si>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</si>
  <si>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</si>
  <si>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</si>
  <si>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</si>
  <si>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</si>
  <si>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</si>
  <si>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</si>
  <si>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</si>
  <si>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</si>
  <si>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</si>
  <si>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</si>
  <si>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</si>
  <si>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</si>
  <si>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</si>
  <si>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</si>
  <si>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</si>
  <si>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</si>
  <si>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</si>
  <si>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</si>
  <si>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</si>
  <si>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</si>
  <si>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</si>
  <si>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</si>
  <si>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</si>
  <si>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</si>
  <si>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</si>
  <si>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</si>
  <si>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</si>
  <si>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</si>
  <si>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</si>
  <si>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</si>
  <si>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</si>
  <si>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</si>
  <si>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</si>
  <si>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</si>
  <si>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</si>
  <si>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</si>
  <si>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</si>
  <si>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</si>
  <si>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</si>
  <si>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</si>
  <si>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</si>
  <si>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</si>
  <si>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</si>
  <si>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</si>
  <si>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</si>
  <si>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</si>
  <si>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</si>
  <si>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</si>
  <si>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</si>
  <si>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</si>
  <si>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</si>
  <si>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</si>
  <si>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</si>
  <si>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</si>
  <si>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</si>
  <si>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</si>
  <si>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</si>
  <si>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</si>
  <si>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</si>
  <si>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</si>
  <si>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</si>
  <si>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</si>
  <si>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</si>
  <si>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</si>
  <si>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</si>
  <si>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</si>
  <si>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</si>
  <si>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</si>
  <si>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</si>
  <si>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</si>
  <si>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</si>
  <si>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</si>
  <si>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</si>
  <si>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</si>
  <si>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</si>
  <si>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</si>
  <si>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</si>
  <si>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</si>
  <si>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</si>
  <si>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</si>
  <si>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</si>
  <si>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</si>
  <si>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</si>
  <si>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</si>
  <si>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</si>
  <si>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</si>
  <si>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</si>
  <si>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</si>
  <si>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</si>
  <si>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</si>
  <si>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</si>
  <si>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</si>
  <si>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</si>
  <si>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</si>
  <si>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</si>
  <si>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</si>
  <si>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</si>
  <si>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</si>
  <si>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</si>
  <si>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</si>
  <si>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</si>
  <si>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</si>
  <si>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</si>
  <si>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</si>
  <si>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</si>
  <si>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</si>
  <si>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</si>
  <si>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</si>
  <si>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</si>
  <si>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</si>
  <si>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</si>
  <si>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</si>
  <si>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</si>
  <si>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</si>
  <si>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</si>
  <si>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</si>
  <si>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</si>
  <si>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</si>
  <si>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</si>
  <si>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</si>
  <si>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</si>
  <si>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</si>
  <si>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</si>
  <si>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</si>
  <si>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</si>
  <si>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</si>
  <si>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</si>
  <si>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</si>
  <si>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</si>
  <si>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</si>
  <si>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</si>
  <si>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</si>
  <si>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</si>
  <si>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</si>
  <si>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</si>
  <si>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</si>
  <si>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</si>
  <si>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</si>
  <si>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</si>
  <si>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</si>
  <si>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</si>
  <si>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</si>
  <si>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</si>
  <si>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</si>
  <si>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</si>
  <si>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</si>
  <si>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</si>
  <si>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</si>
  <si>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</si>
  <si>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</si>
  <si>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</si>
  <si>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</si>
  <si>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</si>
  <si>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</si>
  <si>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</si>
  <si>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</si>
  <si>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</si>
  <si>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</si>
  <si>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</si>
  <si>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</si>
  <si>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</si>
  <si>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</si>
  <si>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</si>
  <si>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</si>
  <si>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</si>
  <si>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</si>
  <si>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</si>
  <si>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</si>
  <si>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</si>
  <si>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</si>
  <si>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</si>
  <si>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</si>
  <si>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</si>
  <si>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</si>
  <si>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</si>
  <si>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</si>
  <si>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</si>
  <si>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</si>
  <si>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</si>
  <si>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</si>
  <si>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</si>
  <si>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</si>
  <si>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</si>
  <si>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</si>
  <si>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</si>
  <si>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</si>
  <si>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</si>
  <si>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</si>
  <si>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</si>
  <si>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</si>
  <si>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</si>
  <si>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</si>
  <si>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</si>
  <si>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</si>
  <si>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</si>
  <si>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</si>
  <si>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</si>
  <si>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</si>
  <si>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</si>
  <si>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</si>
  <si>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</si>
  <si>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</si>
  <si>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</si>
  <si>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</si>
  <si>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</si>
  <si>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</si>
  <si>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</si>
  <si>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</si>
  <si>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</si>
  <si>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</si>
  <si>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</si>
  <si>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</si>
  <si>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</si>
  <si>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</si>
  <si>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</si>
  <si>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</si>
  <si>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</si>
  <si>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</si>
  <si>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</si>
  <si>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</si>
  <si>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</si>
  <si>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</si>
  <si>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</si>
  <si>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</si>
  <si>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</si>
  <si>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</si>
  <si>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</si>
  <si>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</si>
  <si>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</si>
  <si>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</si>
  <si>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</si>
  <si>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</si>
  <si>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</si>
  <si>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</si>
  <si>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</si>
  <si>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</si>
  <si>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</si>
  <si>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</si>
  <si>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</si>
  <si>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</si>
  <si>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</si>
  <si>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</si>
  <si>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</si>
  <si>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</si>
  <si>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</si>
  <si>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</si>
  <si>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</si>
  <si>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</si>
  <si>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</si>
  <si>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</si>
  <si>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</si>
  <si>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</si>
  <si>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</si>
  <si>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</si>
  <si>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</si>
  <si>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</si>
  <si>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</si>
  <si>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</si>
  <si>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</si>
  <si>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</si>
  <si>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</si>
  <si>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</si>
  <si>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</si>
  <si>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</si>
  <si>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</si>
  <si>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</si>
  <si>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</si>
  <si>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</si>
  <si>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</si>
  <si>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</si>
  <si>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</si>
  <si>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</si>
  <si>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</si>
  <si>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</si>
  <si>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</si>
  <si>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</si>
  <si>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</si>
  <si>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</si>
  <si>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</si>
  <si>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</si>
  <si>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</si>
  <si>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</si>
  <si>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</si>
  <si>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</si>
  <si>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</si>
  <si>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</si>
  <si>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</si>
  <si>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</si>
  <si>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</si>
  <si>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</si>
  <si>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</si>
  <si>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</si>
  <si>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</si>
  <si>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</si>
  <si>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</si>
  <si>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</si>
  <si>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</si>
  <si>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</si>
  <si>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</si>
  <si>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</si>
  <si>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</si>
  <si>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</si>
  <si>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</si>
  <si>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</si>
  <si>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</si>
  <si>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</si>
  <si>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</si>
  <si>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</si>
  <si>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</si>
  <si>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</si>
  <si>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</si>
  <si>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</si>
  <si>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</si>
  <si>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</si>
  <si>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</si>
  <si>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</si>
  <si>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</si>
  <si>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</si>
  <si>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</si>
  <si>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</si>
  <si>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</si>
  <si>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</si>
  <si>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</si>
  <si>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</si>
  <si>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</si>
  <si>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</si>
  <si>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</si>
  <si>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</si>
  <si>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</si>
  <si>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</si>
  <si>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</si>
  <si>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</si>
  <si>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</si>
  <si>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</si>
  <si>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</si>
  <si>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</si>
  <si>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</si>
  <si>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</si>
  <si>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</si>
  <si>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</si>
  <si>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</si>
  <si>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</si>
  <si>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</si>
  <si>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</si>
  <si>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</si>
  <si>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</si>
  <si>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</si>
  <si>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</si>
  <si>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</si>
  <si>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</si>
  <si>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</si>
  <si>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</si>
  <si>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</si>
  <si>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</si>
  <si>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</si>
  <si>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</si>
  <si>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</si>
  <si>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</si>
  <si>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</si>
  <si>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</si>
  <si>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</si>
  <si>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</si>
  <si>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</si>
  <si>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</si>
  <si>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</si>
  <si>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</si>
  <si>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</si>
  <si>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</si>
  <si>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</si>
  <si>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</si>
  <si>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</si>
  <si>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</si>
  <si>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</si>
  <si>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</si>
  <si>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</si>
  <si>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</si>
  <si>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</si>
  <si>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</si>
  <si>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</si>
  <si>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</si>
  <si>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</si>
  <si>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</si>
  <si>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</si>
  <si>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</si>
  <si>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</si>
  <si>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</si>
  <si>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</si>
  <si>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</si>
  <si>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</si>
  <si>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</si>
  <si>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</si>
  <si>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</si>
  <si>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</si>
  <si>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</si>
  <si>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</si>
  <si>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</si>
  <si>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</si>
  <si>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</si>
  <si>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</si>
  <si>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</si>
  <si>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</si>
  <si>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</si>
  <si>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</si>
  <si>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</si>
  <si>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</si>
  <si>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</si>
  <si>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</si>
  <si>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</si>
  <si>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</si>
  <si>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</si>
  <si>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</si>
  <si>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</si>
  <si>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</si>
  <si>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</si>
  <si>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</si>
  <si>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</si>
  <si>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</si>
  <si>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</si>
  <si>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</si>
  <si>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</si>
  <si>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</si>
  <si>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</si>
  <si>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</si>
  <si>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</si>
  <si>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</si>
  <si>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</si>
  <si>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</si>
  <si>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</si>
  <si>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</si>
  <si>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</si>
  <si>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</si>
  <si>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</si>
  <si>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</si>
  <si>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</si>
  <si>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</si>
  <si>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</si>
  <si>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</si>
  <si>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</si>
  <si>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</si>
  <si>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</si>
  <si>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</si>
  <si>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</si>
  <si>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</si>
  <si>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</si>
  <si>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</si>
  <si>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</si>
  <si>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</si>
  <si>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</si>
  <si>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</si>
  <si>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</si>
  <si>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</si>
  <si>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</si>
  <si>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</si>
  <si>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</si>
  <si>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</si>
  <si>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</si>
  <si>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</si>
  <si>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</si>
  <si>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</si>
  <si>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</si>
  <si>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</si>
  <si>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</si>
  <si>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</si>
  <si>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</si>
  <si>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</si>
  <si>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</si>
  <si>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</si>
  <si>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</si>
  <si>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</si>
  <si>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</si>
  <si>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</si>
  <si>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</si>
  <si>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</si>
  <si>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</si>
  <si>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</si>
  <si>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</si>
  <si>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</si>
  <si>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</si>
  <si>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</si>
  <si>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</si>
  <si>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</si>
  <si>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</si>
  <si>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</si>
  <si>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</si>
  <si>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</si>
  <si>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</si>
  <si>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</si>
  <si>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</si>
  <si>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</si>
  <si>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</si>
  <si>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</si>
  <si>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</si>
  <si>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</si>
  <si>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</si>
  <si>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</si>
  <si>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</si>
  <si>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</si>
  <si>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</si>
  <si>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</si>
  <si>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</si>
  <si>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</si>
  <si>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</si>
  <si>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</si>
  <si>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</si>
  <si>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</si>
  <si>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</si>
  <si>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</si>
  <si>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</si>
  <si>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</si>
  <si>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</si>
  <si>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</si>
  <si>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</si>
  <si>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</si>
  <si>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</si>
  <si>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</si>
  <si>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</si>
  <si>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</si>
  <si>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</si>
  <si>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</si>
  <si>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</si>
  <si>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</si>
  <si>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</si>
  <si>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</si>
  <si>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</si>
  <si>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</si>
  <si>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</si>
  <si>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</si>
  <si>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</si>
  <si>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</si>
  <si>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</si>
  <si>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</si>
  <si>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</si>
  <si>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</si>
  <si>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</si>
  <si>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</si>
  <si>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</si>
  <si>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</si>
  <si>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</si>
  <si>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</si>
  <si>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</si>
  <si>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</si>
  <si>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</si>
  <si>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</si>
  <si>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</si>
  <si>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</si>
  <si>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</si>
  <si>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</si>
  <si>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</si>
  <si>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</si>
  <si>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</si>
  <si>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</si>
  <si>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</si>
  <si>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</si>
  <si>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</si>
  <si>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</si>
  <si>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</si>
  <si>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</si>
  <si>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</si>
  <si>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</si>
  <si>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</si>
  <si>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</si>
  <si>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</si>
  <si>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</si>
  <si>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</si>
  <si>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</si>
  <si>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</si>
  <si>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</si>
  <si>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</si>
  <si>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</si>
  <si>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</si>
  <si>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</si>
  <si>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</si>
  <si>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</si>
  <si>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</si>
  <si>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</si>
  <si>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</si>
  <si>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</si>
  <si>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</si>
  <si>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</si>
  <si>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</si>
  <si>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</si>
  <si>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</si>
  <si>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</si>
  <si>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</si>
  <si>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</si>
  <si>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</si>
  <si>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</si>
  <si>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</si>
  <si>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</si>
  <si>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</si>
  <si>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</si>
  <si>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</si>
  <si>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</si>
  <si>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</si>
  <si>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</si>
  <si>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</si>
  <si>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</si>
  <si>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</si>
  <si>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</si>
  <si>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</si>
  <si>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</si>
  <si>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</si>
  <si>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</si>
  <si>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</si>
  <si>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</si>
  <si>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</si>
  <si>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</si>
  <si>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</si>
  <si>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</si>
  <si>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</si>
  <si>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</si>
  <si>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</si>
  <si>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</si>
  <si>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</si>
  <si>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</si>
  <si>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</si>
  <si>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</si>
  <si>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</si>
  <si>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</si>
  <si>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</si>
  <si>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</si>
  <si>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</si>
  <si>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</si>
  <si>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</si>
  <si>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</si>
  <si>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</si>
  <si>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</si>
  <si>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</si>
  <si>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</si>
  <si>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</si>
  <si>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</si>
  <si>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</si>
  <si>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</si>
  <si>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</si>
  <si>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</si>
  <si>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</si>
  <si>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</si>
  <si>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</si>
  <si>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</si>
  <si>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</si>
  <si>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</si>
  <si>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</si>
  <si>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</si>
  <si>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</si>
  <si>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</si>
  <si>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</si>
  <si>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</si>
  <si>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</si>
  <si>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</si>
  <si>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</si>
  <si>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</si>
  <si>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</si>
  <si>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</si>
  <si>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</si>
  <si>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</si>
  <si>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</si>
  <si>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</si>
  <si>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</si>
  <si>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</si>
  <si>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</si>
  <si>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</si>
  <si>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</si>
  <si>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</si>
  <si>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</si>
  <si>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</si>
  <si>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</si>
  <si>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</si>
  <si>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</si>
  <si>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</si>
  <si>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</si>
  <si>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</si>
  <si>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</si>
  <si>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</si>
  <si>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</si>
  <si>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</si>
  <si>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</si>
  <si>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</si>
  <si>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</si>
  <si>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</si>
  <si>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</si>
  <si>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</si>
  <si>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</si>
  <si>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</si>
  <si>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</si>
  <si>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</si>
  <si>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</si>
  <si>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</si>
  <si>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</si>
  <si>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</si>
  <si>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</si>
  <si>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</si>
  <si>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</si>
  <si>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</si>
  <si>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</si>
  <si>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</si>
  <si>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</si>
  <si>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</si>
  <si>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</si>
  <si>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</si>
  <si>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</si>
  <si>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</si>
  <si>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</si>
  <si>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</si>
  <si>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</si>
  <si>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</si>
  <si>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</si>
  <si>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</si>
  <si>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</si>
  <si>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</si>
  <si>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</si>
  <si>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</si>
  <si>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</si>
  <si>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</si>
  <si>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</si>
  <si>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</si>
  <si>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</si>
  <si>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</si>
  <si>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</si>
  <si>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</si>
  <si>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</si>
  <si>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</si>
  <si>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</si>
  <si>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</si>
  <si>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</si>
  <si>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</si>
  <si>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</si>
  <si>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</si>
  <si>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</si>
  <si>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</si>
  <si>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</si>
  <si>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</si>
  <si>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</si>
  <si>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</si>
  <si>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</si>
  <si>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</si>
  <si>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</si>
  <si>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</si>
  <si>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</si>
  <si>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</si>
  <si>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</si>
  <si>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</si>
  <si>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</si>
  <si>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</si>
  <si>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</si>
  <si>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</si>
  <si>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</si>
  <si>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</si>
  <si>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</si>
  <si>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</si>
  <si>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</si>
  <si>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</si>
  <si>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</si>
  <si>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</si>
  <si>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</si>
  <si>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</si>
  <si>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</si>
  <si>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</si>
  <si>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</si>
  <si>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</si>
  <si>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</si>
  <si>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</si>
  <si>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</si>
  <si>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</si>
  <si>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</si>
  <si>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</si>
  <si>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</si>
  <si>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</si>
  <si>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</si>
  <si>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</si>
  <si>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</si>
  <si>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</si>
  <si>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</si>
  <si>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</si>
  <si>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</si>
  <si>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</si>
  <si>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</si>
  <si>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</si>
  <si>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</si>
  <si>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</si>
  <si>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</si>
  <si>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</si>
  <si>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</si>
  <si>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</si>
  <si>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</si>
  <si>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</si>
  <si>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</si>
  <si>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</si>
  <si>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</si>
  <si>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</si>
  <si>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</si>
  <si>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</si>
  <si>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</si>
  <si>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</si>
  <si>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</si>
  <si>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</si>
  <si>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</si>
  <si>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</si>
  <si>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</si>
  <si>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</si>
  <si>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</si>
  <si>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</si>
  <si>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</si>
  <si>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</si>
  <si>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</si>
  <si>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</si>
  <si>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</si>
  <si>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</si>
  <si>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</si>
  <si>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</si>
  <si>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</si>
  <si>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</si>
  <si>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</si>
  <si>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</si>
  <si>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</si>
  <si>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</si>
  <si>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</si>
  <si>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</si>
  <si>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</si>
  <si>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</si>
  <si>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</si>
  <si>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</si>
  <si>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</si>
  <si>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</si>
  <si>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</si>
  <si>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</si>
  <si>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</si>
  <si>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</si>
  <si>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</si>
  <si>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</si>
  <si>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</si>
  <si>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</si>
  <si>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</si>
  <si>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</si>
  <si>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</si>
  <si>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</si>
  <si>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</si>
  <si>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</si>
  <si>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</si>
  <si>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</si>
  <si>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</si>
  <si>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</si>
  <si>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</si>
  <si>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</si>
  <si>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</si>
  <si>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</si>
  <si>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</si>
  <si>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</si>
  <si>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</si>
  <si>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</si>
  <si>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</si>
  <si>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</si>
  <si>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</si>
  <si>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</si>
  <si>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</si>
  <si>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</si>
  <si>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</si>
  <si>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</si>
  <si>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</si>
  <si>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</si>
  <si>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</si>
  <si>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</si>
  <si>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</si>
  <si>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</si>
  <si>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</si>
  <si>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</si>
  <si>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</si>
  <si>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</si>
  <si>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</si>
  <si>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</si>
  <si>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</si>
  <si>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</si>
  <si>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</si>
  <si>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</si>
  <si>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</si>
  <si>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</si>
  <si>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</si>
  <si>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</si>
  <si>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</si>
  <si>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</si>
  <si>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</si>
  <si>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</si>
  <si>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</si>
  <si>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</si>
  <si>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</si>
  <si>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</si>
  <si>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</si>
  <si>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</si>
  <si>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</si>
  <si>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</si>
  <si>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</si>
  <si>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</si>
  <si>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</si>
  <si>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</si>
  <si>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</si>
  <si>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</si>
  <si>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</si>
  <si>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</si>
  <si>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</si>
  <si>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</si>
  <si>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</si>
  <si>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</si>
  <si>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</si>
  <si>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</si>
  <si>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</si>
  <si>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</si>
  <si>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</si>
  <si>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</si>
  <si>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</si>
  <si>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</si>
  <si>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</si>
  <si>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</si>
  <si>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</si>
  <si>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</si>
  <si>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</si>
  <si>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</si>
  <si>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</si>
  <si>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</si>
  <si>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</si>
  <si>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</si>
  <si>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</si>
  <si>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</si>
  <si>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</si>
  <si>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</si>
  <si>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</si>
  <si>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</si>
  <si>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</si>
  <si>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</si>
  <si>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</si>
  <si>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</si>
  <si>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</si>
  <si>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</si>
  <si>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</si>
  <si>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</si>
  <si>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</si>
  <si>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</si>
  <si>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</si>
  <si>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</si>
  <si>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</si>
  <si>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</si>
  <si>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</si>
  <si>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</si>
  <si>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</si>
  <si>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</si>
  <si>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</si>
  <si>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</si>
  <si>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</si>
  <si>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</si>
  <si>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</si>
  <si>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</si>
  <si>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</si>
  <si>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</si>
  <si>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</si>
  <si>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</si>
  <si>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</si>
  <si>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</si>
  <si>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</si>
  <si>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</si>
  <si>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</si>
  <si>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</si>
  <si>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</si>
  <si>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</si>
  <si>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</si>
  <si>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</si>
  <si>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</si>
  <si>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</si>
  <si>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</si>
  <si>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</si>
  <si>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</si>
  <si>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</si>
  <si>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</si>
  <si>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</si>
  <si>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</si>
  <si>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</si>
  <si>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</si>
  <si>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</si>
  <si>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</si>
  <si>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</si>
  <si>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</si>
  <si>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</si>
  <si>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</si>
  <si>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</si>
  <si>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</si>
  <si>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</si>
  <si>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</si>
  <si>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</si>
  <si>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</si>
  <si>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</si>
  <si>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</si>
  <si>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</si>
  <si>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</si>
  <si>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</si>
  <si>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</si>
  <si>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</si>
  <si>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</si>
  <si>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</si>
  <si>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</si>
  <si>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</si>
  <si>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</si>
  <si>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</si>
  <si>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</si>
  <si>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</si>
  <si>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</si>
  <si>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</si>
  <si>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</si>
  <si>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</si>
  <si>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</si>
  <si>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</si>
  <si>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</si>
  <si>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</si>
  <si>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</si>
  <si>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</si>
  <si>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</si>
  <si>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</si>
  <si>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</si>
  <si>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</si>
  <si>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</si>
  <si>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</si>
  <si>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</si>
  <si>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</si>
  <si>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</si>
  <si>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</si>
  <si>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</si>
  <si>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</si>
  <si>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</si>
  <si>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</si>
  <si>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</si>
  <si>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</si>
  <si>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</si>
  <si>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</si>
  <si>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</si>
  <si>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</si>
  <si>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</si>
  <si>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</si>
  <si>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</si>
  <si>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</si>
  <si>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</si>
  <si>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</si>
  <si>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</si>
  <si>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</si>
  <si>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</si>
  <si>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</si>
  <si>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</si>
  <si>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</si>
  <si>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</si>
  <si>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</si>
  <si>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</si>
  <si>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</si>
  <si>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</si>
  <si>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</si>
  <si>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</si>
  <si>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</si>
  <si>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</si>
  <si>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</si>
  <si>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</si>
  <si>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</si>
  <si>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</si>
  <si>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</si>
  <si>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</si>
  <si>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</si>
  <si>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</si>
  <si>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</si>
  <si>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</si>
  <si>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</si>
  <si>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</si>
  <si>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</si>
  <si>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</si>
  <si>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</si>
  <si>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</si>
  <si>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</si>
  <si>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</si>
  <si>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</si>
  <si>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</si>
  <si>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</si>
  <si>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</si>
  <si>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</si>
  <si>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</si>
  <si>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</si>
  <si>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</si>
  <si>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</si>
  <si>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</si>
  <si>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</si>
  <si>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</si>
  <si>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</si>
  <si>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</si>
  <si>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</si>
  <si>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</si>
  <si>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</si>
  <si>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</si>
  <si>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</si>
  <si>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</si>
  <si>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</si>
  <si>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</si>
  <si>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</si>
  <si>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</si>
  <si>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</si>
  <si>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</si>
  <si>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</si>
  <si>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</si>
  <si>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</si>
  <si>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</si>
  <si>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</si>
  <si>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</si>
  <si>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</si>
  <si>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</si>
  <si>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</si>
  <si>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</si>
  <si>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</si>
  <si>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</si>
  <si>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</si>
  <si>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</si>
  <si>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</si>
  <si>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</si>
  <si>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</si>
  <si>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</si>
  <si>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</si>
  <si>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</si>
  <si>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</si>
  <si>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</si>
  <si>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</si>
  <si>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</si>
  <si>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</si>
  <si>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</si>
  <si>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</si>
  <si>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</si>
  <si>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</si>
  <si>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</si>
  <si>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</si>
  <si>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</si>
  <si>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</si>
  <si>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</si>
  <si>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</si>
  <si>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</si>
  <si>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</si>
  <si>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</si>
  <si>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</si>
  <si>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</si>
  <si>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</si>
  <si>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</si>
  <si>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</si>
  <si>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</si>
  <si>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</si>
  <si>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</si>
  <si>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</si>
  <si>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</si>
  <si>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</si>
  <si>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</si>
  <si>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</si>
  <si>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</si>
  <si>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</si>
  <si>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</si>
  <si>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</si>
  <si>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</si>
  <si>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</si>
  <si>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</si>
  <si>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</si>
  <si>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</si>
  <si>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</si>
  <si>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</si>
  <si>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</si>
  <si>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</si>
  <si>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</si>
  <si>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</si>
  <si>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</si>
  <si>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</si>
  <si>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</si>
  <si>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</si>
  <si>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</si>
  <si>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</si>
  <si>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</si>
  <si>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</si>
  <si>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</si>
  <si>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</si>
  <si>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</si>
  <si>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</si>
  <si>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</si>
  <si>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</si>
  <si>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</si>
  <si>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</si>
  <si>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</si>
  <si>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</si>
  <si>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</si>
  <si>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</si>
  <si>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</si>
  <si>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</si>
  <si>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</si>
  <si>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</si>
  <si>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</si>
  <si>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</si>
  <si>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</si>
  <si>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</si>
  <si>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</si>
  <si>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</si>
  <si>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</si>
  <si>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</si>
  <si>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</si>
  <si>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</si>
  <si>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</si>
  <si>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</si>
  <si>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</si>
  <si>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</si>
  <si>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</si>
  <si>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</si>
  <si>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</si>
  <si>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</si>
  <si>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</si>
  <si>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</si>
  <si>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</si>
  <si>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</si>
  <si>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</si>
  <si>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</si>
  <si>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</si>
  <si>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</si>
  <si>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</si>
  <si>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</si>
  <si>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</si>
  <si>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</si>
  <si>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</si>
  <si>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</si>
  <si>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</si>
  <si>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</si>
  <si>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</si>
  <si>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</si>
  <si>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</si>
  <si>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</si>
  <si>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</si>
  <si>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</si>
  <si>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</si>
  <si>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</si>
  <si>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</si>
  <si>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</si>
  <si>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</si>
  <si>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</si>
  <si>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</si>
  <si>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</si>
  <si>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</si>
  <si>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</si>
  <si>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</si>
  <si>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</si>
  <si>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</si>
  <si>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</si>
  <si>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</si>
  <si>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</si>
  <si>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</si>
  <si>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</si>
  <si>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</si>
  <si>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</si>
  <si>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</si>
  <si>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</si>
  <si>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</si>
  <si>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</si>
  <si>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</si>
  <si>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</si>
  <si>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</si>
  <si>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</si>
  <si>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</si>
  <si>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</si>
  <si>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</si>
  <si>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</si>
  <si>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</si>
  <si>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</si>
  <si>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</si>
  <si>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</si>
  <si>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</si>
  <si>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</si>
  <si>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</si>
  <si>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</si>
  <si>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</si>
  <si>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</si>
  <si>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</si>
  <si>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</si>
  <si>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</si>
  <si>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</si>
  <si>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</si>
  <si>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</si>
  <si>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</si>
  <si>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</si>
  <si>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</si>
  <si>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</si>
  <si>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</si>
  <si>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</si>
  <si>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</si>
  <si>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</si>
  <si>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</si>
  <si>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</si>
  <si>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</si>
  <si>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</si>
  <si>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</si>
  <si>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</si>
  <si>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</si>
  <si>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</si>
  <si>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</si>
  <si>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</si>
  <si>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</si>
  <si>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</si>
  <si>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</si>
  <si>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</si>
  <si>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</si>
  <si>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</si>
  <si>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</si>
  <si>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</si>
  <si>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</si>
  <si>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</si>
  <si>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</si>
  <si>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</si>
  <si>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</si>
  <si>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</si>
  <si>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</si>
  <si>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</si>
  <si>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</si>
  <si>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</si>
  <si>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</si>
  <si>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</si>
  <si>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</si>
  <si>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</si>
  <si>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</si>
  <si>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</si>
  <si>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</si>
  <si>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</si>
  <si>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</si>
  <si>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</si>
  <si>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</si>
  <si>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</si>
  <si>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</si>
  <si>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</si>
  <si>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</si>
  <si>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</si>
  <si>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</si>
  <si>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</si>
  <si>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</si>
  <si>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</si>
  <si>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</si>
  <si>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</si>
  <si>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</si>
  <si>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</si>
  <si>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</si>
  <si>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</si>
  <si>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</si>
  <si>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</si>
  <si>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</si>
  <si>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</si>
  <si>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</si>
  <si>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</si>
  <si>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</si>
  <si>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</si>
  <si>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</si>
  <si>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</si>
  <si>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</si>
  <si>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</si>
  <si>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</si>
  <si>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</si>
  <si>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</si>
  <si>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</si>
  <si>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</si>
  <si>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</si>
  <si>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</si>
  <si>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</si>
  <si>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</si>
  <si>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</si>
  <si>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</si>
  <si>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</si>
  <si>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</si>
  <si>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</si>
  <si>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</si>
  <si>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</si>
  <si>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</si>
  <si>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</si>
  <si>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</si>
  <si>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</si>
  <si>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</si>
  <si>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</si>
  <si>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</si>
  <si>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</si>
  <si>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</si>
  <si>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</si>
  <si>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</si>
  <si>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</si>
  <si>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</si>
  <si>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</si>
  <si>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</si>
  <si>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</si>
  <si>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</si>
  <si>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</si>
  <si>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</si>
  <si>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</si>
  <si>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</si>
  <si>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</si>
  <si>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</si>
  <si>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</si>
  <si>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</si>
  <si>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</si>
  <si>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</si>
  <si>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</si>
  <si>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</si>
  <si>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</si>
  <si>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</si>
  <si>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</si>
  <si>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</si>
  <si>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</si>
  <si>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</si>
  <si>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</si>
  <si>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</si>
  <si>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</si>
  <si>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</si>
  <si>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</si>
  <si>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</si>
  <si>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</si>
  <si>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</si>
  <si>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</si>
  <si>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</si>
  <si>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</si>
  <si>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</si>
  <si>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</si>
  <si>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</si>
  <si>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</si>
  <si>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</si>
  <si>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</si>
  <si>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</si>
  <si>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</si>
  <si>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</si>
  <si>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</si>
  <si>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</si>
  <si>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</si>
  <si>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</si>
  <si>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</si>
  <si>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</si>
  <si>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</si>
  <si>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</si>
  <si>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</si>
  <si>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</si>
  <si>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</si>
  <si>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</si>
  <si>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</si>
  <si>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</si>
  <si>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</si>
  <si>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</si>
  <si>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</si>
  <si>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</si>
  <si>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</si>
  <si>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</si>
  <si>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</si>
  <si>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</si>
  <si>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</si>
  <si>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</si>
  <si>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</si>
  <si>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</si>
  <si>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</si>
  <si>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</si>
  <si>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</si>
  <si>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</si>
  <si>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</si>
  <si>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</si>
  <si>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</si>
  <si>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</si>
  <si>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</si>
  <si>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</si>
  <si>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</si>
  <si>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</si>
  <si>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</si>
  <si>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</si>
  <si>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</si>
  <si>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</si>
  <si>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</si>
  <si>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</si>
  <si>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</si>
  <si>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</si>
  <si>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</si>
  <si>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</si>
  <si>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</si>
  <si>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</si>
  <si>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</si>
  <si>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</si>
  <si>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</si>
  <si>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</si>
  <si>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</si>
  <si>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</si>
  <si>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</si>
  <si>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</si>
  <si>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</si>
  <si>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</si>
  <si>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</si>
  <si>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</si>
  <si>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</si>
  <si>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</si>
  <si>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</si>
  <si>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</si>
  <si>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</si>
  <si>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</si>
  <si>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</si>
  <si>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</si>
  <si>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</si>
  <si>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</si>
  <si>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</si>
  <si>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</si>
  <si>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</si>
  <si>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</si>
  <si>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</si>
  <si>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</si>
  <si>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</si>
  <si>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</si>
  <si>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</si>
  <si>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</si>
  <si>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</si>
  <si>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</si>
  <si>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</si>
  <si>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</si>
  <si>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</si>
  <si>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</si>
  <si>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</si>
  <si>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</si>
  <si>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</si>
  <si>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</si>
  <si>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</si>
  <si>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</si>
  <si>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</si>
  <si>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</si>
  <si>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</si>
  <si>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</si>
  <si>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</si>
  <si>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</si>
  <si>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</si>
  <si>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</si>
  <si>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</si>
  <si>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</si>
  <si>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</si>
  <si>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</si>
  <si>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</si>
  <si>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</si>
  <si>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</si>
  <si>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</si>
  <si>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</si>
  <si>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</si>
  <si>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</si>
  <si>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</si>
  <si>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</si>
  <si>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</si>
  <si>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</si>
  <si>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</si>
  <si>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</si>
  <si>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</si>
  <si>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</si>
  <si>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</si>
  <si>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</si>
  <si>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</si>
  <si>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</si>
  <si>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</si>
  <si>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</si>
  <si>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</si>
  <si>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</si>
  <si>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</si>
  <si>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</si>
  <si>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</si>
  <si>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</si>
  <si>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</si>
  <si>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</si>
  <si>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</si>
  <si>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</si>
  <si>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</si>
  <si>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</si>
  <si>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</si>
  <si>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</si>
  <si>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</si>
  <si>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</si>
  <si>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</si>
  <si>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</si>
  <si>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</si>
  <si>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</si>
  <si>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</si>
  <si>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</si>
  <si>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</si>
  <si>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</si>
  <si>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</si>
  <si>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</si>
  <si>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</si>
  <si>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</si>
  <si>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</si>
  <si>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</si>
  <si>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</si>
  <si>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</si>
  <si>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</si>
  <si>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</si>
  <si>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</si>
  <si>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</si>
  <si>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</si>
  <si>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</si>
  <si>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</si>
  <si>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</si>
  <si>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</si>
  <si>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</si>
  <si>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</si>
  <si>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</si>
  <si>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</si>
  <si>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</si>
  <si>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</si>
  <si>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</si>
  <si>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</si>
  <si>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</si>
  <si>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</si>
  <si>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</si>
  <si>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</si>
  <si>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</si>
  <si>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</si>
  <si>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</si>
  <si>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</si>
  <si>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</si>
  <si>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</si>
  <si>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</si>
  <si>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</si>
  <si>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</si>
  <si>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</si>
  <si>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</si>
  <si>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</si>
  <si>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</si>
  <si>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</si>
  <si>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</si>
  <si>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</si>
  <si>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</si>
  <si>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</si>
  <si>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</si>
  <si>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</si>
  <si>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</si>
  <si>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</si>
  <si>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</si>
  <si>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</si>
  <si>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</si>
  <si>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</si>
  <si>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</si>
  <si>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</si>
  <si>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</si>
  <si>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</si>
  <si>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</si>
  <si>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</si>
  <si>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</si>
  <si>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</si>
  <si>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</si>
  <si>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</si>
  <si>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</si>
  <si>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</si>
  <si>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</si>
  <si>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</si>
  <si>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</si>
  <si>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</si>
  <si>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</si>
  <si>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</si>
  <si>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</si>
  <si>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</si>
  <si>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</si>
  <si>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</si>
  <si>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</si>
  <si>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</si>
  <si>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</si>
  <si>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</si>
  <si>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</si>
  <si>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</si>
  <si>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</si>
  <si>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</si>
  <si>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</si>
  <si>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</si>
  <si>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</si>
  <si>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</si>
  <si>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</si>
  <si>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</si>
  <si>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</si>
  <si>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</si>
  <si>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</si>
  <si>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</si>
  <si>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</si>
  <si>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</si>
  <si>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</si>
  <si>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</si>
  <si>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</si>
  <si>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</si>
  <si>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</si>
  <si>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</si>
  <si>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</si>
  <si>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</si>
  <si>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</si>
  <si>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</si>
  <si>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</si>
  <si>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</si>
  <si>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</si>
  <si>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</si>
  <si>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</si>
  <si>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</si>
  <si>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</si>
  <si>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</si>
  <si>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</si>
  <si>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</si>
  <si>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</si>
  <si>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</si>
  <si>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</si>
  <si>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</si>
  <si>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</si>
  <si>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</si>
  <si>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</si>
  <si>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</si>
  <si>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</si>
  <si>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</si>
  <si>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</si>
  <si>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</si>
  <si>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</si>
  <si>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</si>
  <si>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</si>
  <si>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</si>
  <si>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</si>
  <si>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</si>
  <si>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</si>
  <si>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</si>
  <si>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</si>
  <si>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</si>
  <si>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</si>
  <si>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</si>
  <si>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</si>
  <si>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</si>
  <si>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</si>
  <si>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</si>
  <si>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</si>
  <si>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</si>
  <si>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</si>
  <si>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</si>
  <si>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</si>
  <si>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</si>
  <si>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</si>
  <si>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</si>
  <si>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</si>
  <si>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</si>
  <si>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</si>
  <si>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</si>
  <si>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</si>
  <si>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</si>
  <si>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</si>
  <si>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</si>
  <si>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</si>
  <si>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</si>
  <si>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</si>
  <si>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</si>
  <si>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</si>
  <si>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</si>
  <si>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</si>
  <si>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</si>
  <si>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</si>
  <si>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</si>
  <si>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</si>
  <si>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</si>
  <si>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</si>
  <si>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</si>
  <si>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</si>
  <si>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</si>
  <si>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</si>
  <si>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</si>
  <si>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</si>
  <si>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</si>
  <si>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</si>
  <si>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</si>
  <si>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</si>
  <si>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</si>
  <si>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</si>
  <si>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</si>
  <si>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</si>
  <si>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</si>
  <si>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</si>
  <si>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</si>
  <si>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</si>
  <si>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</si>
  <si>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</si>
  <si>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</si>
  <si>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</si>
  <si>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</si>
  <si>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</si>
  <si>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</si>
  <si>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</si>
  <si>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</si>
  <si>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</si>
  <si>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</si>
  <si>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</si>
  <si>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</si>
  <si>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</si>
  <si>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</si>
  <si>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</si>
  <si>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</si>
  <si>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</si>
  <si>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</si>
  <si>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</si>
  <si>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</si>
  <si>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</si>
  <si>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</si>
  <si>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</si>
  <si>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</si>
  <si>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</si>
  <si>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</si>
  <si>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</si>
  <si>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</si>
  <si>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</si>
  <si>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</si>
  <si>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</si>
  <si>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</si>
  <si>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</si>
  <si>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</si>
  <si>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</si>
  <si>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</si>
  <si>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</si>
  <si>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</si>
  <si>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</si>
  <si>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</si>
  <si>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</si>
  <si>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</si>
  <si>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</si>
  <si>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</si>
  <si>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</si>
  <si>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</si>
  <si>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</si>
  <si>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</si>
  <si>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</si>
  <si>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</si>
  <si>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</si>
  <si>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</si>
  <si>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</si>
  <si>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</si>
  <si>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</si>
  <si>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</si>
  <si>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</si>
  <si>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</si>
  <si>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</si>
  <si>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</si>
  <si>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</si>
  <si>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</si>
  <si>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</si>
  <si>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</si>
  <si>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</si>
  <si>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</si>
  <si>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</si>
  <si>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</si>
  <si>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</si>
  <si>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</si>
  <si>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</si>
  <si>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</si>
  <si>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</si>
  <si>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</si>
  <si>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</si>
  <si>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</si>
  <si>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</si>
  <si>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</si>
  <si>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</si>
  <si>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</si>
  <si>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</si>
  <si>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</si>
  <si>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</si>
  <si>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</si>
  <si>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</si>
  <si>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</si>
  <si>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</si>
  <si>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</si>
  <si>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</si>
  <si>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</si>
  <si>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</si>
  <si>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</si>
  <si>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</si>
  <si>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</si>
  <si>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</si>
  <si>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</si>
  <si>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</si>
  <si>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</si>
  <si>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</si>
  <si>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</si>
  <si>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</si>
  <si>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</si>
  <si>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</si>
  <si>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</si>
  <si>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</si>
  <si>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</si>
  <si>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</si>
  <si>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</si>
  <si>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</si>
  <si>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</si>
  <si>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</si>
  <si>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</si>
  <si>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</si>
  <si>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</si>
  <si>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</si>
  <si>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</si>
  <si>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</si>
  <si>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</si>
  <si>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</si>
  <si>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</si>
  <si>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</si>
  <si>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</si>
  <si>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</si>
  <si>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</si>
  <si>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</si>
  <si>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</si>
  <si>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</si>
  <si>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</si>
  <si>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</si>
  <si>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</si>
  <si>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</si>
  <si>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</si>
  <si>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</si>
  <si>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</si>
  <si>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</si>
  <si>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</si>
  <si>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</si>
  <si>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</si>
  <si>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</si>
  <si>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</si>
  <si>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</si>
  <si>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</si>
  <si>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</si>
  <si>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</si>
  <si>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</si>
  <si>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</si>
  <si>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</si>
  <si>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</si>
  <si>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</si>
  <si>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</si>
  <si>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</si>
  <si>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</si>
  <si>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</si>
  <si>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</si>
  <si>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</si>
  <si>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</si>
  <si>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</si>
  <si>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</si>
  <si>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</si>
  <si>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</si>
  <si>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</si>
  <si>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</si>
  <si>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</si>
  <si>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</si>
  <si>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</si>
  <si>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</si>
  <si>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</si>
  <si>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</si>
  <si>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</si>
  <si>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</si>
  <si>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</si>
  <si>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</si>
  <si>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</si>
  <si>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</si>
  <si>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</si>
  <si>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</si>
  <si>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</si>
  <si>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</si>
  <si>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</si>
  <si>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</si>
  <si>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</si>
  <si>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</si>
  <si>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</si>
  <si>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</si>
  <si>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</si>
  <si>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</si>
  <si>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</si>
  <si>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</si>
  <si>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</si>
  <si>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</si>
  <si>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</si>
  <si>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</si>
  <si>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</si>
  <si>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</si>
  <si>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</si>
  <si>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</si>
  <si>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</si>
  <si>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</si>
  <si>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</si>
  <si>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</si>
  <si>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</si>
  <si>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</si>
  <si>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</si>
  <si>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</si>
  <si>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</si>
  <si>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</si>
  <si>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</si>
  <si>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</si>
  <si>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</si>
  <si>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</si>
  <si>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</si>
  <si>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</si>
  <si>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</si>
  <si>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</si>
  <si>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</si>
  <si>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</si>
  <si>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</si>
  <si>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</si>
  <si>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</si>
  <si>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</si>
  <si>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</si>
  <si>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</si>
  <si>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</si>
  <si>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</si>
  <si>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</si>
  <si>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</si>
  <si>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</si>
  <si>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</si>
  <si>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</si>
  <si>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</si>
  <si>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</si>
  <si>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</si>
  <si>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</si>
  <si>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</si>
  <si>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</si>
  <si>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</si>
  <si>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</si>
  <si>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</si>
  <si>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</si>
  <si>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</si>
  <si>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</si>
  <si>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</si>
  <si>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</si>
  <si>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</si>
  <si>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</si>
  <si>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</si>
  <si>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</si>
  <si>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</si>
  <si>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</si>
  <si>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</si>
  <si>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</si>
  <si>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</si>
  <si>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</si>
  <si>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</si>
  <si>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</si>
  <si>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</si>
  <si>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</si>
  <si>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</si>
  <si>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</si>
  <si>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</si>
  <si>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</si>
  <si>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</si>
  <si>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</si>
  <si>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</si>
  <si>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</si>
  <si>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</si>
  <si>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</si>
  <si>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</si>
  <si>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</si>
  <si>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</si>
  <si>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</si>
  <si>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</si>
  <si>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</si>
  <si>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</si>
  <si>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</si>
  <si>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</si>
  <si>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</si>
  <si>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</si>
  <si>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</si>
  <si>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</si>
  <si>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</si>
  <si>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</si>
  <si>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</si>
  <si>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</si>
  <si>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</si>
  <si>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</si>
  <si>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</si>
  <si>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</si>
  <si>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</si>
  <si>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</si>
  <si>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</si>
  <si>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</si>
  <si>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</si>
  <si>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</si>
  <si>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</si>
  <si>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</si>
  <si>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</si>
  <si>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</si>
  <si>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</si>
  <si>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</si>
  <si>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</si>
  <si>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</si>
  <si>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</si>
  <si>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</si>
  <si>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</si>
  <si>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</si>
  <si>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</si>
  <si>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</si>
  <si>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</si>
  <si>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</si>
  <si>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</si>
  <si>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</si>
  <si>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</si>
  <si>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</si>
  <si>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</si>
  <si>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</si>
  <si>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</si>
  <si>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</si>
  <si>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</si>
  <si>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</si>
  <si>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</si>
  <si>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</si>
  <si>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</si>
  <si>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</si>
  <si>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</si>
  <si>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</si>
  <si>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</si>
  <si>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</si>
  <si>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</si>
  <si>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</si>
  <si>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</si>
  <si>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</si>
  <si>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</si>
  <si>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</si>
  <si>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</si>
  <si>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</si>
  <si>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</si>
  <si>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</si>
  <si>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</si>
  <si>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</si>
  <si>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</si>
  <si>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</si>
  <si>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</si>
  <si>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</si>
  <si>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</si>
  <si>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</si>
  <si>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</si>
  <si>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</si>
  <si>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</si>
  <si>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</si>
  <si>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</si>
  <si>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</si>
  <si>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</si>
  <si>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</si>
  <si>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</si>
  <si>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</si>
  <si>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</si>
  <si>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</si>
  <si>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</si>
  <si>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</si>
  <si>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</si>
  <si>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</si>
  <si>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</si>
  <si>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</si>
  <si>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</si>
  <si>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</si>
  <si>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</si>
  <si>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</si>
  <si>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</si>
  <si>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</si>
  <si>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</si>
  <si>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</si>
  <si>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</si>
  <si>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</si>
  <si>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</si>
  <si>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</si>
  <si>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</si>
  <si>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</si>
  <si>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</si>
  <si>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</si>
  <si>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</si>
  <si>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</si>
  <si>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</si>
  <si>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</si>
  <si>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</si>
  <si>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</si>
  <si>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</si>
  <si>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</si>
  <si>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</si>
  <si>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</si>
  <si>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</si>
  <si>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</si>
  <si>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</si>
  <si>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</si>
  <si>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</si>
  <si>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</si>
  <si>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</si>
  <si>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</si>
  <si>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</si>
  <si>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</si>
  <si>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</si>
  <si>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</si>
  <si>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</si>
  <si>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</si>
  <si>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</si>
  <si>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</si>
  <si>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</si>
  <si>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</si>
  <si>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</si>
  <si>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</si>
  <si>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</si>
  <si>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</si>
  <si>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</si>
  <si>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</si>
  <si>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</si>
  <si>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</si>
  <si>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</si>
  <si>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</si>
  <si>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</si>
  <si>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</si>
  <si>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</si>
  <si>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</si>
  <si>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</si>
  <si>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</si>
  <si>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</si>
  <si>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</si>
  <si>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</si>
  <si>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</si>
  <si>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</si>
  <si>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</si>
  <si>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</si>
  <si>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</si>
  <si>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</si>
  <si>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</si>
  <si>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</si>
  <si>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</si>
  <si>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</si>
  <si>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</si>
  <si>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</si>
  <si>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</si>
  <si>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</si>
  <si>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</si>
  <si>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</si>
  <si>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</si>
  <si>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</si>
  <si>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</si>
  <si>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</si>
  <si>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</si>
  <si>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</si>
  <si>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</si>
  <si>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</si>
  <si>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</si>
  <si>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</si>
  <si>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</si>
  <si>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</si>
  <si>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</si>
  <si>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</si>
  <si>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</si>
  <si>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</si>
  <si>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</si>
  <si>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</si>
  <si>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</si>
  <si>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</si>
  <si>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</si>
  <si>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</si>
  <si>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</si>
  <si>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</si>
  <si>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</si>
  <si>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</si>
  <si>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</si>
  <si>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</si>
  <si>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</si>
  <si>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</si>
  <si>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</si>
  <si>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</si>
  <si>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</si>
  <si>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</si>
  <si>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</si>
  <si>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</si>
  <si>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</si>
  <si>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</si>
  <si>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</si>
  <si>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</si>
  <si>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</si>
  <si>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</si>
  <si>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</si>
  <si>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</si>
  <si>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</si>
  <si>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</si>
  <si>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</si>
  <si>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</si>
  <si>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</si>
  <si>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</si>
  <si>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</si>
  <si>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</si>
  <si>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</si>
  <si>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</si>
  <si>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</si>
  <si>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</si>
  <si>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</si>
  <si>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</si>
  <si>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</si>
  <si>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</si>
  <si>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</si>
  <si>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</si>
  <si>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</si>
  <si>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</si>
  <si>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</si>
  <si>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</si>
  <si>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</si>
  <si>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</si>
  <si>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</si>
  <si>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</si>
  <si>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</si>
  <si>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</si>
  <si>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</si>
  <si>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</si>
  <si>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</si>
  <si>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</si>
  <si>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</si>
  <si>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</si>
  <si>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</si>
  <si>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</si>
  <si>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</si>
  <si>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</si>
  <si>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</si>
  <si>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</si>
  <si>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</si>
  <si>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</si>
  <si>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</si>
  <si>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</si>
  <si>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</si>
  <si>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</si>
  <si>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</si>
  <si>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</si>
  <si>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</si>
  <si>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</si>
  <si>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</si>
  <si>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</si>
  <si>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</si>
  <si>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</si>
  <si>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</si>
  <si>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</si>
  <si>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</si>
  <si>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</si>
  <si>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</si>
  <si>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</si>
  <si>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</si>
  <si>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</si>
  <si>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</si>
  <si>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</si>
  <si>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</si>
  <si>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</si>
  <si>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</si>
  <si>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</si>
  <si>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</si>
  <si>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</si>
  <si>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</si>
  <si>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</si>
  <si>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</si>
  <si>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</si>
  <si>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</si>
  <si>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</si>
  <si>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</si>
  <si>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</si>
  <si>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</si>
  <si>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</si>
  <si>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</si>
  <si>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</si>
  <si>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</si>
  <si>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</si>
  <si>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</si>
  <si>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</si>
  <si>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</si>
  <si>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</si>
  <si>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</si>
  <si>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</si>
  <si>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</si>
  <si>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</si>
  <si>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</si>
  <si>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</si>
  <si>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</si>
  <si>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</si>
  <si>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</si>
  <si>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</si>
  <si>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</si>
  <si>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</si>
  <si>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</si>
  <si>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</si>
  <si>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</si>
  <si>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</si>
  <si>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</si>
  <si>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</si>
  <si>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</si>
  <si>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</si>
  <si>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</si>
  <si>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</si>
  <si>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</si>
  <si>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</si>
  <si>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</si>
  <si>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</si>
  <si>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</si>
  <si>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</si>
  <si>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</si>
  <si>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</si>
  <si>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</si>
  <si>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</si>
  <si>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</si>
  <si>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</si>
  <si>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</si>
  <si>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</si>
  <si>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</si>
  <si>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</si>
  <si>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</si>
  <si>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</si>
  <si>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</si>
  <si>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</si>
  <si>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</si>
  <si>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</si>
  <si>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</si>
  <si>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</si>
  <si>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</si>
  <si>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</si>
  <si>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</si>
  <si>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</si>
  <si>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</si>
  <si>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</si>
  <si>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</si>
  <si>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</si>
  <si>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</si>
  <si>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</si>
  <si>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</si>
  <si>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</si>
  <si>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</si>
  <si>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</si>
  <si>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</si>
  <si>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</si>
  <si>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</si>
  <si>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</si>
  <si>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</si>
  <si>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</si>
  <si>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</si>
  <si>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</si>
  <si>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</si>
  <si>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</si>
  <si>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</si>
  <si>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</si>
  <si>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</si>
  <si>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</si>
  <si>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</si>
  <si>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</si>
  <si>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</si>
  <si>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</si>
  <si>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</si>
  <si>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</si>
  <si>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</si>
  <si>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</si>
  <si>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</si>
  <si>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</si>
  <si>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</si>
  <si>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</si>
  <si>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</si>
  <si>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</si>
  <si>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</si>
  <si>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</si>
  <si>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</si>
  <si>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</si>
  <si>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</si>
  <si>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</si>
  <si>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</si>
  <si>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</si>
  <si>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</si>
  <si>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</si>
  <si>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</si>
  <si>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</si>
  <si>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</si>
  <si>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</si>
  <si>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</si>
  <si>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</si>
  <si>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</si>
  <si>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</si>
  <si>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</si>
  <si>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</si>
  <si>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</si>
  <si>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</si>
  <si>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</si>
  <si>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</si>
  <si>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</si>
  <si>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</si>
  <si>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</si>
  <si>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</si>
  <si>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</si>
  <si>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</si>
  <si>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</si>
  <si>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</si>
  <si>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</si>
  <si>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</si>
  <si>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</si>
  <si>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</si>
  <si>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</si>
  <si>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</si>
  <si>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</si>
  <si>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</si>
  <si>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</si>
  <si>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</si>
  <si>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</si>
  <si>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</si>
  <si>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</si>
  <si>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</si>
  <si>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</si>
  <si>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</si>
  <si>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</si>
  <si>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</si>
  <si>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</si>
  <si>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</si>
  <si>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</si>
  <si>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</si>
  <si>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</si>
  <si>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</si>
  <si>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</si>
  <si>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</si>
  <si>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</si>
  <si>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</si>
  <si>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</si>
  <si>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</si>
  <si>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</si>
  <si>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</si>
  <si>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</si>
  <si>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</si>
  <si>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</si>
  <si>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</si>
  <si>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</si>
  <si>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</si>
  <si>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</si>
  <si>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</si>
  <si>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</si>
  <si>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</si>
  <si>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</si>
  <si>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</si>
  <si>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</si>
  <si>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</si>
  <si>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</si>
  <si>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</si>
  <si>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</si>
  <si>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</si>
  <si>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</si>
  <si>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</si>
  <si>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</si>
  <si>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</si>
  <si>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</si>
  <si>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</si>
  <si>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</si>
  <si>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</si>
  <si>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</si>
  <si>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</si>
  <si>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</si>
  <si>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</si>
  <si>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</si>
  <si>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</si>
  <si>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</si>
  <si>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</si>
  <si>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</si>
  <si>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</si>
  <si>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</si>
  <si>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</si>
  <si>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</si>
  <si>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</si>
  <si>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</si>
  <si>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</si>
  <si>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</si>
  <si>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</si>
  <si>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</si>
  <si>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</si>
  <si>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</si>
  <si>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</si>
  <si>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</si>
  <si>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</si>
  <si>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</si>
  <si>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</si>
  <si>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</si>
  <si>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</si>
  <si>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</si>
  <si>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</si>
  <si>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</si>
  <si>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</si>
  <si>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</si>
  <si>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</si>
  <si>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</si>
  <si>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</si>
  <si>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</si>
  <si>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</si>
  <si>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</si>
  <si>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</si>
  <si>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</si>
  <si>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</si>
  <si>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</si>
  <si>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</si>
  <si>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</si>
  <si>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</si>
  <si>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</si>
  <si>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</si>
  <si>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</si>
  <si>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</si>
  <si>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</si>
  <si>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</si>
  <si>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</si>
  <si>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</si>
  <si>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</si>
  <si>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</si>
  <si>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</si>
  <si>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</si>
  <si>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</si>
  <si>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</si>
  <si>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</si>
  <si>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</si>
  <si>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</si>
  <si>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</si>
  <si>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</si>
  <si>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</si>
  <si>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</si>
  <si>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</si>
  <si>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</si>
  <si>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</si>
  <si>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</si>
  <si>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</si>
  <si>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</si>
  <si>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</si>
  <si>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</si>
  <si>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</si>
  <si>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</si>
  <si>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</si>
  <si>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</si>
  <si>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</si>
  <si>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</si>
  <si>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</si>
  <si>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</si>
  <si>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</si>
  <si>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</si>
  <si>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</si>
  <si>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</si>
  <si>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</si>
  <si>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</si>
  <si>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</si>
  <si>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</si>
  <si>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</si>
  <si>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</si>
  <si>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</si>
  <si>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</si>
  <si>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</si>
  <si>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</si>
  <si>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</si>
  <si>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</si>
  <si>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</si>
  <si>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</si>
  <si>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</si>
  <si>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</si>
  <si>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</si>
  <si>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</si>
  <si>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</si>
  <si>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</si>
  <si>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</si>
  <si>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</si>
  <si>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</si>
  <si>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</si>
  <si>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</si>
  <si>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</si>
  <si>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</si>
  <si>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</si>
  <si>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</si>
  <si>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</si>
  <si>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</si>
  <si>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</si>
  <si>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</si>
  <si>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</si>
  <si>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</si>
  <si>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</si>
  <si>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</si>
  <si>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</si>
  <si>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</si>
  <si>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</si>
  <si>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</si>
  <si>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</si>
  <si>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</si>
  <si>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</si>
  <si>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</si>
  <si>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</si>
  <si>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</si>
  <si>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</si>
  <si>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</si>
  <si>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</si>
  <si>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</si>
  <si>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</si>
  <si>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</si>
  <si>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</si>
  <si>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</si>
  <si>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</si>
  <si>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</si>
  <si>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</si>
  <si>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</si>
  <si>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</si>
  <si>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</si>
  <si>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</si>
  <si>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</si>
  <si>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</si>
  <si>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</si>
  <si>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</si>
  <si>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</si>
  <si>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</si>
  <si>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</si>
  <si>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</si>
  <si>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</si>
  <si>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</si>
  <si>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</si>
  <si>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</si>
  <si>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</si>
  <si>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</si>
  <si>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</si>
  <si>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</si>
  <si>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</si>
  <si>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</si>
  <si>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</si>
  <si>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</si>
  <si>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</si>
  <si>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</si>
  <si>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</si>
  <si>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</si>
  <si>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</si>
  <si>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</si>
  <si>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</si>
  <si>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</si>
  <si>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</si>
  <si>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</si>
  <si>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</si>
  <si>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</si>
  <si>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</si>
  <si>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</si>
  <si>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</si>
  <si>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</si>
  <si>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</si>
  <si>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</si>
  <si>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</si>
  <si>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</si>
  <si>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</si>
  <si>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</si>
  <si>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</si>
  <si>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</si>
  <si>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</si>
  <si>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</si>
  <si>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</si>
  <si>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</si>
  <si>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</si>
  <si>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</si>
  <si>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</si>
  <si>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</si>
  <si>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</si>
  <si>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</si>
  <si>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</si>
  <si>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</si>
  <si>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</si>
  <si>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</si>
  <si>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</si>
  <si>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</si>
  <si>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</si>
  <si>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</si>
  <si>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</si>
  <si>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</si>
  <si>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</si>
  <si>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</si>
  <si>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</si>
  <si>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</si>
  <si>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</si>
  <si>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</si>
  <si>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</si>
  <si>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</si>
  <si>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</si>
  <si>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</si>
  <si>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</si>
  <si>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</si>
  <si>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</si>
  <si>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</si>
  <si>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</si>
  <si>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</si>
  <si>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</si>
  <si>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</si>
  <si>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</si>
  <si>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</si>
  <si>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</si>
  <si>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</si>
  <si>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</si>
  <si>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</si>
  <si>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</si>
  <si>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</si>
  <si>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</si>
  <si>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</si>
  <si>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</si>
  <si>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</si>
  <si>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</si>
  <si>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</si>
  <si>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</si>
  <si>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</si>
  <si>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</si>
  <si>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</si>
  <si>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</si>
  <si>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</si>
  <si>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</si>
  <si>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</si>
  <si>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</si>
  <si>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</si>
  <si>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</si>
  <si>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</si>
  <si>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</si>
  <si>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</si>
  <si>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</si>
  <si>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</si>
  <si>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</si>
  <si>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</si>
  <si>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</si>
  <si>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</si>
  <si>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</si>
  <si>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</si>
  <si>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</si>
  <si>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</si>
  <si>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</si>
  <si>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</si>
  <si>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</si>
  <si>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</si>
  <si>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</si>
  <si>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</si>
  <si>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</si>
  <si>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</si>
  <si>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</si>
  <si>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</si>
  <si>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</si>
  <si>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</si>
  <si>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</si>
  <si>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</si>
  <si>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</si>
  <si>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</si>
  <si>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</si>
  <si>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</si>
  <si>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</si>
  <si>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</si>
  <si>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</si>
  <si>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</si>
  <si>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</si>
  <si>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</si>
  <si>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</si>
  <si>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</si>
  <si>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</si>
  <si>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</si>
  <si>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</si>
  <si>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</si>
  <si>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</si>
  <si>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</si>
  <si>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</si>
  <si>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</si>
  <si>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</si>
  <si>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</si>
  <si>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</si>
  <si>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</si>
  <si>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</si>
  <si>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</si>
  <si>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</si>
  <si>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</si>
  <si>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</si>
  <si>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</si>
  <si>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</si>
  <si>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</si>
  <si>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</si>
  <si>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</si>
  <si>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</si>
  <si>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</si>
  <si>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</si>
  <si>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</si>
  <si>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</si>
  <si>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</si>
  <si>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</si>
  <si>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</si>
  <si>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</si>
  <si>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</si>
  <si>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</si>
  <si>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</si>
  <si>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</si>
  <si>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</si>
  <si>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</si>
  <si>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</si>
  <si>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</si>
  <si>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</si>
  <si>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</si>
  <si>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</si>
  <si>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</si>
  <si>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</si>
  <si>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</si>
  <si>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</si>
  <si>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</si>
  <si>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</si>
  <si>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</si>
  <si>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</si>
  <si>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</si>
  <si>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</si>
  <si>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</si>
  <si>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</si>
  <si>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</si>
  <si>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</si>
  <si>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</si>
  <si>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</si>
  <si>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</si>
  <si>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</si>
  <si>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</si>
  <si>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</si>
  <si>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</si>
  <si>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</si>
  <si>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</si>
  <si>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</si>
  <si>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</si>
  <si>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</si>
  <si>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</si>
  <si>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</si>
  <si>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</si>
  <si>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</si>
  <si>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</si>
  <si>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</si>
  <si>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</si>
  <si>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</si>
  <si>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</si>
  <si>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</si>
  <si>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</si>
  <si>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</si>
  <si>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</si>
  <si>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</si>
  <si>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</si>
  <si>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</si>
  <si>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</si>
  <si>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</si>
  <si>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</si>
  <si>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</si>
  <si>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</si>
  <si>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</si>
  <si>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</si>
  <si>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</si>
  <si>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</si>
  <si>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</si>
  <si>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</si>
  <si>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</si>
  <si>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</si>
  <si>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</si>
  <si>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</si>
  <si>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</si>
  <si>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</si>
  <si>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</si>
  <si>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</si>
  <si>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</si>
  <si>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</si>
  <si>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</si>
  <si>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</si>
  <si>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</si>
  <si>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</si>
  <si>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</si>
  <si>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</si>
  <si>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</si>
  <si>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</si>
  <si>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</si>
  <si>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</si>
  <si>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</si>
  <si>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</si>
  <si>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</si>
  <si>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</si>
  <si>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</si>
  <si>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</si>
  <si>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</si>
  <si>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</si>
  <si>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</si>
  <si>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</si>
  <si>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</si>
  <si>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</si>
  <si>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</si>
  <si>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</si>
  <si>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</si>
  <si>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</si>
  <si>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</si>
  <si>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</si>
  <si>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</si>
  <si>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</si>
  <si>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</si>
  <si>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</si>
  <si>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</si>
  <si>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</si>
  <si>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</si>
  <si>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</si>
  <si>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</si>
  <si>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</si>
  <si>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</si>
  <si>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</si>
  <si>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</si>
  <si>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</si>
  <si>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</si>
  <si>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</si>
  <si>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</si>
  <si>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</si>
  <si>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</si>
  <si>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</si>
  <si>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</si>
  <si>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</si>
  <si>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</si>
  <si>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</si>
  <si>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</si>
  <si>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</si>
  <si>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</si>
  <si>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</si>
  <si>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</si>
  <si>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</si>
  <si>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</si>
  <si>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</si>
  <si>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</si>
  <si>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</si>
  <si>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</si>
  <si>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</si>
  <si>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</si>
  <si>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</si>
  <si>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</si>
  <si>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</si>
  <si>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</si>
  <si>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</si>
  <si>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</si>
  <si>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</si>
  <si>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</si>
  <si>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</si>
  <si>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</si>
  <si>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</si>
  <si>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</si>
  <si>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</si>
  <si>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</si>
  <si>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</si>
  <si>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</si>
  <si>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</si>
  <si>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</si>
  <si>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</si>
  <si>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</si>
  <si>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</si>
  <si>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</si>
  <si>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</si>
  <si>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</si>
  <si>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</si>
  <si>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</si>
  <si>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</si>
  <si>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</si>
  <si>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</si>
  <si>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</si>
  <si>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</si>
  <si>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</si>
  <si>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</si>
  <si>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</si>
  <si>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</si>
  <si>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</si>
  <si>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</si>
  <si>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</si>
  <si>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</si>
  <si>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</si>
  <si>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</si>
  <si>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</si>
  <si>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</si>
  <si>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</si>
  <si>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</si>
  <si>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</si>
  <si>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</si>
  <si>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</si>
  <si>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</si>
  <si>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</si>
  <si>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</si>
  <si>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</si>
  <si>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</si>
  <si>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</si>
  <si>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</si>
  <si>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</si>
  <si>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</si>
  <si>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</si>
  <si>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</si>
  <si>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</si>
  <si>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</si>
  <si>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</si>
  <si>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</si>
  <si>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</si>
  <si>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</si>
  <si>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</si>
  <si>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</si>
  <si>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</si>
  <si>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</si>
  <si>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</si>
  <si>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</si>
  <si>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</si>
  <si>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</si>
  <si>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</si>
  <si>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</si>
  <si>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</si>
  <si>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</si>
  <si>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</si>
  <si>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</si>
  <si>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</si>
  <si>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</si>
  <si>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</si>
  <si>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</si>
  <si>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</si>
  <si>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</si>
  <si>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</si>
  <si>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</si>
  <si>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</si>
  <si>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</si>
  <si>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</si>
  <si>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</si>
  <si>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</si>
  <si>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</si>
  <si>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</si>
  <si>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</si>
  <si>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</si>
  <si>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</si>
  <si>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</si>
  <si>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</si>
  <si>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</si>
  <si>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</si>
  <si>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</si>
  <si>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</si>
  <si>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</si>
  <si>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</si>
  <si>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</si>
  <si>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</si>
  <si>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</si>
  <si>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</si>
  <si>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</si>
  <si>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</si>
  <si>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</si>
  <si>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</si>
  <si>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</si>
  <si>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</si>
  <si>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</si>
  <si>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</si>
  <si>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</si>
  <si>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</si>
  <si>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</si>
  <si>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</si>
  <si>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</si>
  <si>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</si>
  <si>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</si>
  <si>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</si>
  <si>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</si>
  <si>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</si>
  <si>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</si>
  <si>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</si>
  <si>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</si>
  <si>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</si>
  <si>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</si>
  <si>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</si>
  <si>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</si>
  <si>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</si>
  <si>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</si>
  <si>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</si>
  <si>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</si>
  <si>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</si>
  <si>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</si>
  <si>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</si>
  <si>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</si>
  <si>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</si>
  <si>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</si>
  <si>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</si>
  <si>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</si>
  <si>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</si>
  <si>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</si>
  <si>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</si>
  <si>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</si>
  <si>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</si>
  <si>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</si>
  <si>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</si>
  <si>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</si>
  <si>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</si>
  <si>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</si>
  <si>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</si>
  <si>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</si>
  <si>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</si>
  <si>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</si>
  <si>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</si>
  <si>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</si>
  <si>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</si>
  <si>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</si>
  <si>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</si>
  <si>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</si>
  <si>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</si>
  <si>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</si>
  <si>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</si>
  <si>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</si>
  <si>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</si>
  <si>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</si>
  <si>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</si>
  <si>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</si>
  <si>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</si>
  <si>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</si>
  <si>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</si>
  <si>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</si>
  <si>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</si>
  <si>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</si>
  <si>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</si>
  <si>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</si>
  <si>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</si>
  <si>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</si>
  <si>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</si>
  <si>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</si>
  <si>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</si>
  <si>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</si>
  <si>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</si>
  <si>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</si>
  <si>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</si>
  <si>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</si>
  <si>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</si>
  <si>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</si>
  <si>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</si>
  <si>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</si>
  <si>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</si>
  <si>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</si>
  <si>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</si>
  <si>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</si>
  <si>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</si>
  <si>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</si>
  <si>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</si>
  <si>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</si>
  <si>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</si>
  <si>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</si>
  <si>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</si>
  <si>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</si>
  <si>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</si>
  <si>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</si>
  <si>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</si>
  <si>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</si>
  <si>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</si>
  <si>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</si>
  <si>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</si>
  <si>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</si>
  <si>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</si>
  <si>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</si>
  <si>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</si>
  <si>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</si>
  <si>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</si>
  <si>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</si>
  <si>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</si>
  <si>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</si>
  <si>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</si>
  <si>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</si>
  <si>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</si>
  <si>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</si>
  <si>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</si>
  <si>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</si>
  <si>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</si>
  <si>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</si>
  <si>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</si>
  <si>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</si>
  <si>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</si>
  <si>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</si>
  <si>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</si>
  <si>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</si>
  <si>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</si>
  <si>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</si>
  <si>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</si>
  <si>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</si>
  <si>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</si>
  <si>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</si>
  <si>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</si>
  <si>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</si>
  <si>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</si>
  <si>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</si>
  <si>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</si>
  <si>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</si>
  <si>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</si>
  <si>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</si>
  <si>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</si>
  <si>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</si>
  <si>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</si>
  <si>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</si>
  <si>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</si>
  <si>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</si>
  <si>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</si>
  <si>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</si>
  <si>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</si>
  <si>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</si>
  <si>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</si>
  <si>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</si>
  <si>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</si>
  <si>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</si>
  <si>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</si>
  <si>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</si>
  <si>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</si>
  <si>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</si>
  <si>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</si>
  <si>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</si>
  <si>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</si>
  <si>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</si>
  <si>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</si>
  <si>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</si>
  <si>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</si>
  <si>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</si>
  <si>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</si>
  <si>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</si>
  <si>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</si>
  <si>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</si>
  <si>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</si>
  <si>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</si>
  <si>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</si>
  <si>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</si>
  <si>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</si>
  <si>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</si>
  <si>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</si>
  <si>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</si>
  <si>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</si>
  <si>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</si>
  <si>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</si>
  <si>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</si>
  <si>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</si>
  <si>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</si>
  <si>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</si>
  <si>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</si>
  <si>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</si>
  <si>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</si>
  <si>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</si>
  <si>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</si>
  <si>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</si>
  <si>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</si>
  <si>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</si>
  <si>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</si>
  <si>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</si>
  <si>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</si>
  <si>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</si>
  <si>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</si>
  <si>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</si>
  <si>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</si>
  <si>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</si>
  <si>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</si>
  <si>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</si>
  <si>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</si>
  <si>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</si>
  <si>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</si>
  <si>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</si>
  <si>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</si>
  <si>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</si>
  <si>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</si>
  <si>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</si>
  <si>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</si>
  <si>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</si>
  <si>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</si>
  <si>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</si>
  <si>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</si>
  <si>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</si>
  <si>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</si>
  <si>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</si>
  <si>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</si>
  <si>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</si>
  <si>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</si>
  <si>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</si>
  <si>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</si>
  <si>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</si>
  <si>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</si>
  <si>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</si>
  <si>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</si>
  <si>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</si>
  <si>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</si>
  <si>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</si>
  <si>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</si>
  <si>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</si>
  <si>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</si>
  <si>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</si>
  <si>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</si>
  <si>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</si>
  <si>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</si>
  <si>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</si>
  <si>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</si>
  <si>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</si>
  <si>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</si>
  <si>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</si>
  <si>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</si>
  <si>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</si>
  <si>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</si>
  <si>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</si>
  <si>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</si>
  <si>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</si>
  <si>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</si>
  <si>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</si>
  <si>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</si>
  <si>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</si>
  <si>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</si>
  <si>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</si>
  <si>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</si>
  <si>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</si>
  <si>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</si>
  <si>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</si>
  <si>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</si>
  <si>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</si>
  <si>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</si>
  <si>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</si>
  <si>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</si>
  <si>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</si>
  <si>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</si>
  <si>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</si>
  <si>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</si>
  <si>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</si>
  <si>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</si>
  <si>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</si>
  <si>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</si>
  <si>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</si>
  <si>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</si>
  <si>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</si>
  <si>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</si>
  <si>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</si>
  <si>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</si>
  <si>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</si>
  <si>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</si>
  <si>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</si>
  <si>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</si>
  <si>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</si>
  <si>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</si>
  <si>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</si>
  <si>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</si>
  <si>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</si>
  <si>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</si>
  <si>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</si>
  <si>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</si>
  <si>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</si>
  <si>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</si>
  <si>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</si>
  <si>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</si>
  <si>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</si>
  <si>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</si>
  <si>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</si>
  <si>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</si>
  <si>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</si>
  <si>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</si>
  <si>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</si>
  <si>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</si>
  <si>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</si>
  <si>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</si>
  <si>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</si>
  <si>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</si>
  <si>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</si>
  <si>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</si>
  <si>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</si>
  <si>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</si>
  <si>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</si>
  <si>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</si>
  <si>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</si>
  <si>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</si>
  <si>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</si>
  <si>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</si>
  <si>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</si>
  <si>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</si>
  <si>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</si>
  <si>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</si>
  <si>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</si>
  <si>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</si>
  <si>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</si>
  <si>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</si>
  <si>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</si>
  <si>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</si>
  <si>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</si>
  <si>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</si>
  <si>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</si>
  <si>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</si>
  <si>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</si>
  <si>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</si>
  <si>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</si>
  <si>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</si>
  <si>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</si>
  <si>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</si>
  <si>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</si>
  <si>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</si>
  <si>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</si>
  <si>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</si>
  <si>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</si>
  <si>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</si>
  <si>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</si>
  <si>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</si>
  <si>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</si>
  <si>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</si>
  <si>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</si>
  <si>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</si>
  <si>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</si>
  <si>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</si>
  <si>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</si>
  <si>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</si>
  <si>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</si>
  <si>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</si>
  <si>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</si>
  <si>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</si>
  <si>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</si>
  <si>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</si>
  <si>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</si>
  <si>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</si>
  <si>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</si>
  <si>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</si>
  <si>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</si>
  <si>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</si>
  <si>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</si>
  <si>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</si>
  <si>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</si>
  <si>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</si>
  <si>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</si>
  <si>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</si>
  <si>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</si>
  <si>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</si>
  <si>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</si>
  <si>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</si>
  <si>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</si>
  <si>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</si>
  <si>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</si>
  <si>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</si>
  <si>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</si>
  <si>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</si>
  <si>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</si>
  <si>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</si>
  <si>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</si>
  <si>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</si>
  <si>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</si>
  <si>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</si>
  <si>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</si>
  <si>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</si>
  <si>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</si>
  <si>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</si>
  <si>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</si>
  <si>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</si>
  <si>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</si>
  <si>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</si>
  <si>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</si>
  <si>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</si>
  <si>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</si>
  <si>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</si>
  <si>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</si>
  <si>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</si>
  <si>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</si>
  <si>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</si>
  <si>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</si>
  <si>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</si>
  <si>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</si>
  <si>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</si>
  <si>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</si>
  <si>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</si>
  <si>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</si>
  <si>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</si>
  <si>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</si>
  <si>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</si>
  <si>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</si>
  <si>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</si>
  <si>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</si>
  <si>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</si>
  <si>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</si>
  <si>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</si>
  <si>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</si>
  <si>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</si>
  <si>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</si>
  <si>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</si>
  <si>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</si>
  <si>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</si>
  <si>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</si>
  <si>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</si>
  <si>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</si>
  <si>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</si>
  <si>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</si>
  <si>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</si>
  <si>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</si>
  <si>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</si>
  <si>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</si>
  <si>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</si>
  <si>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</si>
  <si>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</si>
  <si>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</si>
  <si>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</si>
  <si>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</si>
  <si>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</si>
  <si>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</si>
  <si>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</si>
  <si>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</si>
  <si>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</si>
  <si>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</si>
  <si>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</si>
  <si>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</si>
  <si>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</si>
  <si>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</si>
  <si>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</si>
  <si>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</si>
  <si>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</si>
  <si>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</si>
  <si>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</si>
  <si>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</si>
  <si>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</si>
  <si>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</si>
  <si>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</si>
  <si>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</si>
  <si>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</si>
  <si>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</si>
  <si>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</si>
  <si>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</si>
  <si>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</si>
  <si>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</si>
  <si>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</si>
  <si>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</si>
  <si>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</si>
  <si>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</si>
  <si>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</si>
  <si>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</si>
  <si>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</si>
  <si>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</si>
  <si>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</si>
  <si>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</si>
  <si>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</si>
  <si>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</si>
  <si>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</si>
  <si>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</si>
  <si>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</si>
  <si>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</si>
  <si>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</si>
  <si>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</si>
  <si>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</si>
  <si>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</si>
  <si>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</si>
  <si>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</si>
  <si>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</si>
  <si>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</si>
  <si>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</si>
  <si>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</si>
  <si>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</si>
  <si>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</si>
  <si>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</si>
  <si>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</si>
  <si>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</si>
  <si>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</si>
  <si>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</si>
  <si>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</si>
  <si>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</si>
  <si>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</si>
  <si>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</si>
  <si>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</si>
  <si>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</si>
  <si>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</si>
  <si>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</si>
  <si>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</si>
  <si>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</si>
  <si>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</si>
  <si>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</si>
  <si>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</si>
  <si>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</si>
  <si>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</si>
  <si>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</si>
  <si>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</si>
  <si>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</si>
  <si>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</si>
  <si>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</si>
  <si>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</si>
  <si>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</si>
  <si>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</si>
  <si>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</si>
  <si>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</si>
  <si>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</si>
  <si>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</si>
  <si>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</si>
  <si>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</si>
  <si>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</si>
  <si>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</si>
  <si>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</si>
  <si>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</si>
  <si>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</si>
  <si>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</si>
  <si>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</si>
  <si>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</si>
  <si>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</si>
  <si>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</si>
  <si>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</si>
  <si>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</si>
  <si>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</si>
  <si>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</si>
  <si>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</si>
  <si>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</si>
  <si>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</si>
  <si>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</si>
  <si>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</si>
  <si>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</si>
  <si>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</si>
  <si>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</si>
  <si>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</si>
  <si>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</si>
  <si>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</si>
  <si>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</si>
  <si>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</si>
  <si>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</si>
  <si>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</si>
  <si>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</si>
  <si>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</si>
  <si>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</si>
  <si>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</si>
  <si>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</si>
  <si>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</si>
  <si>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</si>
  <si>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</si>
  <si>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</si>
  <si>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</si>
  <si>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</si>
  <si>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</si>
  <si>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</si>
  <si>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</si>
  <si>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</si>
  <si>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</si>
  <si>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</si>
  <si>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</si>
  <si>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</si>
  <si>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</si>
  <si>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</si>
  <si>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</si>
  <si>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</si>
  <si>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</si>
  <si>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</si>
  <si>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</si>
  <si>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</si>
  <si>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</si>
  <si>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</si>
  <si>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</si>
  <si>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</si>
  <si>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</si>
  <si>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</si>
  <si>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</si>
  <si>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</si>
  <si>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</si>
  <si>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</si>
  <si>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</si>
  <si>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</si>
  <si>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</si>
  <si>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</si>
  <si>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</si>
  <si>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</si>
  <si>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</si>
  <si>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</si>
  <si>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</si>
  <si>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</si>
  <si>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</si>
  <si>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</si>
  <si>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</si>
  <si>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</si>
  <si>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</si>
  <si>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</si>
  <si>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</si>
  <si>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</si>
  <si>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</si>
  <si>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</si>
  <si>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</si>
  <si>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</si>
  <si>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</si>
  <si>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</si>
  <si>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</si>
  <si>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</si>
  <si>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</si>
  <si>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</si>
  <si>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</si>
  <si>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</si>
  <si>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</si>
  <si>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</si>
  <si>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</si>
  <si>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</si>
  <si>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</si>
  <si>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</si>
  <si>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</si>
  <si>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</si>
  <si>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</si>
  <si>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</si>
  <si>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</si>
  <si>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</si>
  <si>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</si>
  <si>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</si>
  <si>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</si>
  <si>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</si>
  <si>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</si>
  <si>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</si>
  <si>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</si>
  <si>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</si>
  <si>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</si>
  <si>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</si>
  <si>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</si>
  <si>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</si>
  <si>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</si>
  <si>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</si>
  <si>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</si>
  <si>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</si>
  <si>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</si>
  <si>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</si>
  <si>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</si>
  <si>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</si>
  <si>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</si>
  <si>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</si>
  <si>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</si>
  <si>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</si>
  <si>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</si>
  <si>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</si>
  <si>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</si>
  <si>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</si>
  <si>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</si>
  <si>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</si>
  <si>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</si>
  <si>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</si>
  <si>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</si>
  <si>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</si>
  <si>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</si>
  <si>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</si>
  <si>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</si>
  <si>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</si>
  <si>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</si>
  <si>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</si>
  <si>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</si>
  <si>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</si>
  <si>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</si>
  <si>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</si>
  <si>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</si>
  <si>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</si>
  <si>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</si>
  <si>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</si>
  <si>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</si>
  <si>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</si>
  <si>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</si>
  <si>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</si>
  <si>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</si>
  <si>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</si>
  <si>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</si>
  <si>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</si>
  <si>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</si>
  <si>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</si>
  <si>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</si>
  <si>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</si>
  <si>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</si>
  <si>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</si>
  <si>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</si>
  <si>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</si>
  <si>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</si>
  <si>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</si>
  <si>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</si>
  <si>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</si>
  <si>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</si>
  <si>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</si>
  <si>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</si>
  <si>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</si>
  <si>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</si>
  <si>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</si>
  <si>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</si>
  <si>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</si>
  <si>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</si>
  <si>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</si>
  <si>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</si>
  <si>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</si>
  <si>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</si>
  <si>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</si>
  <si>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</si>
  <si>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</si>
  <si>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</si>
  <si>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</si>
  <si>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</si>
  <si>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</si>
  <si>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</si>
  <si>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</si>
  <si>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</si>
  <si>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</si>
  <si>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</si>
  <si>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</si>
  <si>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</si>
  <si>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</si>
  <si>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</si>
  <si>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</si>
  <si>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</si>
  <si>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</si>
  <si>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</si>
  <si>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</si>
  <si>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</si>
  <si>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</si>
  <si>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</si>
  <si>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</si>
  <si>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</si>
  <si>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</si>
  <si>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</si>
  <si>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</si>
  <si>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</si>
  <si>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</si>
  <si>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</si>
  <si>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</si>
  <si>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</si>
  <si>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</si>
  <si>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</si>
  <si>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</si>
  <si>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</si>
  <si>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</si>
  <si>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</si>
  <si>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</si>
  <si>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</si>
  <si>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</si>
  <si>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</si>
  <si>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</si>
  <si>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</si>
  <si>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</si>
  <si>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</si>
  <si>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</si>
  <si>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</si>
  <si>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</si>
  <si>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</si>
  <si>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</si>
  <si>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</si>
  <si>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</si>
  <si>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</si>
  <si>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</si>
  <si>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</si>
  <si>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</si>
  <si>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</si>
  <si>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</si>
  <si>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</si>
  <si>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</si>
  <si>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</si>
  <si>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</si>
  <si>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</si>
  <si>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</si>
  <si>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</si>
  <si>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</si>
  <si>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</si>
  <si>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</si>
  <si>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</si>
  <si>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</si>
  <si>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</si>
  <si>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</si>
  <si>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</si>
  <si>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</si>
  <si>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</si>
  <si>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</si>
  <si>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</si>
  <si>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</si>
  <si>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</si>
  <si>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</si>
  <si>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</si>
  <si>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</si>
  <si>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</si>
  <si>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</si>
  <si>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</si>
  <si>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</si>
  <si>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</si>
  <si>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</si>
  <si>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</si>
  <si>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</si>
  <si>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</si>
  <si>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</si>
  <si>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</si>
  <si>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</si>
  <si>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</si>
  <si>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</si>
  <si>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</si>
  <si>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</si>
  <si>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</si>
  <si>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</si>
  <si>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</si>
  <si>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</si>
  <si>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</si>
  <si>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</si>
  <si>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</si>
  <si>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</si>
  <si>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</si>
  <si>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</si>
  <si>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</si>
  <si>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</si>
  <si>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</si>
  <si>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</si>
  <si>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</si>
  <si>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</si>
  <si>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</si>
  <si>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</si>
  <si>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</si>
  <si>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</si>
  <si>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</si>
  <si>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</si>
  <si>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</si>
  <si>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</si>
  <si>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</si>
  <si>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</si>
  <si>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</si>
  <si>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</si>
  <si>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</si>
  <si>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</si>
  <si>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</si>
  <si>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</si>
  <si>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</si>
  <si>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</si>
  <si>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</si>
  <si>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</si>
  <si>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</si>
  <si>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</si>
  <si>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</si>
  <si>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</si>
  <si>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</si>
  <si>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</si>
  <si>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</si>
  <si>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</si>
  <si>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</si>
  <si>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</si>
  <si>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</si>
  <si>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</si>
  <si>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</si>
  <si>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</si>
  <si>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</si>
  <si>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</si>
  <si>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</si>
  <si>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</si>
  <si>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</si>
  <si>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</si>
  <si>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</si>
  <si>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</si>
  <si>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</si>
  <si>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</si>
  <si>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</si>
  <si>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</si>
  <si>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</si>
  <si>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</si>
  <si>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</si>
  <si>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</si>
  <si>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</si>
  <si>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</si>
  <si>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</si>
  <si>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</si>
  <si>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</si>
  <si>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</si>
  <si>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</si>
  <si>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</si>
  <si>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</si>
  <si>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</si>
  <si>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</si>
  <si>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</si>
  <si>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</si>
  <si>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</si>
  <si>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</si>
  <si>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</si>
  <si>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</si>
  <si>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</si>
  <si>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</si>
  <si>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</si>
  <si>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</si>
  <si>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</si>
  <si>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</si>
  <si>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</si>
  <si>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</si>
  <si>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</si>
  <si>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</si>
  <si>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</si>
  <si>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</si>
  <si>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</si>
  <si>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</si>
  <si>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</si>
  <si>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</si>
  <si>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</si>
  <si>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</si>
  <si>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</si>
  <si>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</si>
  <si>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</si>
  <si>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</si>
  <si>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</si>
  <si>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</si>
  <si>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</si>
  <si>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</si>
  <si>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</si>
  <si>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</si>
  <si>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</si>
  <si>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</si>
  <si>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</si>
  <si>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</si>
  <si>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</si>
  <si>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</si>
  <si>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</si>
  <si>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</si>
  <si>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</si>
  <si>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</si>
  <si>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</si>
  <si>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</si>
  <si>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</si>
  <si>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</si>
  <si>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</si>
  <si>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</si>
  <si>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</si>
  <si>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</si>
  <si>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</si>
  <si>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</si>
  <si>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</si>
  <si>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</si>
  <si>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</si>
  <si>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</si>
  <si>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</si>
  <si>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</si>
  <si>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</si>
  <si>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</si>
  <si>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</si>
  <si>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</si>
  <si>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</si>
  <si>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</si>
  <si>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</si>
  <si>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</si>
  <si>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</si>
  <si>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</si>
  <si>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</si>
  <si>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</si>
  <si>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</si>
  <si>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</si>
  <si>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</si>
  <si>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</si>
  <si>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</si>
  <si>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</si>
  <si>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</si>
  <si>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</si>
  <si>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</si>
  <si>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</si>
  <si>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</si>
  <si>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</si>
  <si>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</si>
  <si>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</si>
  <si>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</si>
  <si>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</si>
  <si>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</si>
  <si>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</si>
  <si>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</si>
  <si>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</si>
  <si>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</si>
  <si>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</si>
  <si>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</si>
  <si>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</si>
  <si>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</si>
  <si>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</si>
  <si>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</si>
  <si>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</si>
  <si>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</si>
  <si>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</si>
  <si>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</si>
  <si>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</si>
  <si>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</si>
  <si>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</si>
  <si>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</si>
  <si>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</si>
  <si>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</si>
  <si>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</si>
  <si>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</si>
  <si>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</si>
  <si>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</si>
  <si>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</si>
  <si>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</si>
  <si>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</si>
  <si>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</si>
  <si>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</si>
  <si>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</si>
  <si>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</si>
  <si>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</si>
  <si>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</si>
  <si>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</si>
  <si>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</si>
  <si>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</si>
  <si>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</si>
  <si>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</si>
  <si>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</si>
  <si>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</si>
  <si>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</si>
  <si>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</si>
  <si>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</si>
  <si>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</si>
  <si>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</si>
  <si>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</si>
  <si>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</si>
  <si>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</si>
  <si>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</si>
  <si>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</si>
  <si>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</si>
  <si>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</si>
  <si>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</si>
  <si>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</si>
  <si>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</si>
  <si>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</si>
  <si>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</si>
  <si>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</si>
  <si>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</si>
  <si>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</si>
  <si>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</si>
  <si>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</si>
  <si>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</si>
  <si>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</si>
  <si>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</si>
  <si>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</si>
  <si>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</si>
  <si>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</si>
  <si>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</si>
  <si>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</si>
  <si>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</si>
  <si>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</si>
  <si>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</si>
  <si>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</si>
  <si>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</si>
  <si>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</si>
  <si>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</si>
  <si>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</si>
  <si>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</si>
  <si>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</si>
  <si>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</si>
  <si>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</si>
  <si>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</si>
  <si>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</si>
  <si>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</si>
  <si>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</si>
  <si>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</si>
  <si>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</si>
  <si>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</si>
  <si>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</si>
  <si>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</si>
  <si>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</si>
  <si>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</si>
  <si>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</si>
  <si>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</si>
  <si>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</si>
  <si>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</si>
  <si>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</si>
  <si>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</si>
  <si>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</si>
  <si>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</si>
  <si>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</si>
  <si>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</si>
  <si>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</si>
  <si>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</si>
  <si>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</si>
  <si>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</si>
  <si>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</si>
  <si>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</si>
  <si>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</si>
  <si>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</si>
  <si>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</si>
  <si>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</si>
  <si>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</si>
  <si>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</si>
  <si>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</si>
  <si>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</si>
  <si>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</si>
  <si>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</si>
  <si>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</si>
  <si>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</si>
  <si>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</si>
  <si>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</si>
  <si>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</si>
  <si>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</si>
  <si>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</si>
  <si>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</si>
  <si>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</si>
  <si>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</si>
  <si>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</si>
  <si>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</si>
  <si>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</si>
  <si>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</si>
  <si>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</si>
  <si>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</si>
  <si>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</si>
  <si>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</si>
  <si>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</si>
  <si>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</si>
  <si>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</si>
  <si>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</si>
  <si>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</si>
  <si>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</si>
  <si>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</si>
  <si>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</si>
  <si>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</si>
  <si>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</si>
  <si>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</si>
  <si>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</si>
  <si>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</si>
  <si>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</si>
  <si>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</si>
  <si>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</si>
  <si>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</si>
  <si>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</si>
  <si>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</si>
  <si>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</si>
  <si>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</si>
  <si>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</si>
  <si>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</si>
  <si>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</si>
  <si>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</si>
  <si>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</si>
  <si>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</si>
  <si>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</si>
  <si>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</si>
  <si>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</si>
  <si>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</si>
  <si>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</si>
  <si>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</si>
  <si>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</si>
  <si>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</si>
  <si>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</si>
  <si>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</si>
  <si>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</si>
  <si>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</si>
  <si>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</si>
  <si>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</si>
  <si>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</si>
  <si>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</si>
  <si>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</si>
  <si>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</si>
  <si>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</si>
  <si>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</si>
  <si>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</si>
  <si>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</si>
  <si>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</si>
  <si>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</si>
  <si>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</si>
  <si>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</si>
  <si>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</si>
  <si>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</si>
  <si>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</si>
  <si>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</si>
  <si>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</si>
  <si>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</si>
  <si>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</si>
  <si>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</si>
  <si>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</si>
  <si>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</si>
  <si>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</si>
  <si>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</si>
  <si>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</si>
  <si>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</si>
  <si>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</si>
  <si>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</si>
  <si>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</si>
  <si>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</si>
  <si>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</si>
  <si>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</si>
  <si>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</si>
  <si>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</si>
  <si>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</si>
  <si>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</si>
  <si>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</si>
  <si>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</si>
  <si>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</si>
  <si>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</si>
  <si>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</si>
  <si>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</si>
  <si>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</si>
  <si>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</si>
  <si>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</si>
  <si>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</si>
  <si>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</si>
  <si>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</si>
  <si>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</si>
  <si>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</si>
  <si>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</si>
  <si>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</si>
  <si>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</si>
  <si>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</si>
  <si>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</si>
  <si>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</si>
  <si>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</si>
  <si>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</si>
  <si>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</si>
  <si>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</si>
  <si>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</si>
  <si>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</si>
  <si>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</si>
  <si>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</si>
  <si>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</si>
  <si>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</si>
  <si>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</si>
  <si>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</si>
  <si>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</si>
  <si>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</si>
  <si>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</si>
  <si>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</si>
  <si>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</si>
  <si>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</si>
  <si>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</si>
  <si>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</si>
  <si>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</si>
  <si>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</si>
  <si>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</si>
  <si>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</si>
  <si>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</si>
  <si>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</si>
  <si>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</si>
  <si>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</si>
  <si>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</si>
  <si>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</si>
  <si>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</si>
  <si>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</si>
  <si>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</si>
  <si>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</si>
  <si>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</si>
  <si>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</si>
  <si>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</si>
  <si>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</si>
  <si>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</si>
  <si>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</si>
  <si>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</si>
  <si>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</si>
  <si>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</si>
  <si>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</si>
  <si>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</si>
  <si>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</si>
  <si>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</si>
  <si>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</si>
  <si>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</si>
  <si>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</si>
  <si>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</si>
  <si>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</si>
  <si>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</si>
  <si>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</si>
  <si>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</si>
  <si>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</si>
  <si>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</si>
  <si>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</si>
  <si>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</si>
  <si>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</si>
  <si>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</si>
  <si>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</si>
  <si>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</si>
  <si>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</si>
  <si>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</si>
  <si>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</si>
  <si>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</si>
  <si>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</si>
  <si>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</si>
  <si>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</si>
  <si>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</si>
  <si>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</si>
  <si>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</si>
  <si>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</si>
  <si>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</si>
  <si>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</si>
  <si>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</si>
  <si>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</si>
  <si>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</si>
  <si>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</si>
  <si>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</si>
  <si>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</si>
  <si>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</si>
  <si>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</si>
  <si>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</si>
  <si>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</si>
  <si>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</si>
  <si>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</si>
  <si>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</si>
  <si>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</si>
  <si>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</si>
  <si>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</si>
  <si>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</si>
  <si>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</si>
  <si>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</si>
  <si>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</si>
  <si>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</si>
  <si>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</si>
  <si>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</si>
  <si>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</si>
  <si>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</si>
  <si>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</si>
  <si>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</si>
  <si>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</si>
  <si>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</si>
  <si>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</si>
  <si>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</si>
  <si>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</si>
  <si>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</si>
  <si>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</si>
  <si>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</si>
  <si>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</si>
  <si>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</si>
  <si>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</si>
  <si>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</si>
  <si>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</si>
  <si>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</si>
  <si>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</si>
  <si>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</si>
  <si>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</si>
  <si>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</si>
  <si>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</si>
  <si>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</si>
  <si>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</si>
  <si>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</si>
  <si>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</si>
  <si>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</si>
  <si>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</si>
  <si>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</si>
  <si>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</si>
  <si>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</si>
  <si>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</si>
  <si>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</si>
  <si>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</si>
  <si>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</si>
  <si>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</si>
  <si>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</si>
  <si>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</si>
  <si>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</si>
  <si>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</si>
  <si>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</si>
  <si>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</si>
  <si>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</si>
  <si>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</si>
  <si>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</si>
  <si>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</si>
  <si>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</si>
  <si>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</si>
  <si>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</si>
  <si>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</si>
  <si>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</si>
  <si>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</si>
  <si>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</si>
  <si>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</si>
  <si>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</si>
  <si>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</si>
  <si>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</si>
  <si>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</si>
  <si>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</si>
  <si>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</si>
  <si>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</si>
  <si>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</si>
  <si>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</si>
  <si>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</si>
  <si>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</si>
  <si>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</si>
  <si>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</si>
  <si>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</si>
  <si>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</si>
  <si>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</si>
  <si>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</si>
  <si>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</si>
  <si>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</si>
  <si>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</si>
  <si>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</si>
  <si>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</si>
  <si>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</si>
  <si>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</si>
  <si>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</si>
  <si>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</si>
  <si>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</si>
  <si>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</si>
  <si>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</si>
  <si>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</si>
  <si>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</si>
  <si>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</si>
  <si>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</si>
  <si>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</si>
  <si>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</si>
  <si>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</si>
  <si>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</si>
  <si>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</si>
  <si>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</si>
  <si>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</si>
  <si>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</si>
  <si>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</si>
  <si>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</si>
  <si>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</si>
  <si>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</si>
  <si>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</si>
  <si>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</si>
  <si>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</si>
  <si>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</si>
  <si>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</si>
  <si>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</si>
  <si>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</si>
  <si>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</si>
  <si>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</si>
  <si>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</si>
  <si>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</si>
  <si>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</si>
  <si>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</si>
  <si>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</si>
  <si>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</si>
  <si>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</si>
  <si>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</si>
  <si>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</si>
  <si>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</si>
  <si>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</si>
  <si>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</si>
  <si>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</si>
  <si>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</si>
  <si>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</si>
  <si>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</si>
  <si>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</si>
  <si>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</si>
  <si>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</si>
  <si>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</si>
  <si>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</si>
  <si>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</si>
  <si>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</si>
  <si>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</si>
  <si>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</si>
  <si>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</si>
  <si>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</si>
  <si>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</si>
  <si>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</si>
  <si>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</si>
  <si>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</si>
  <si>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</si>
  <si>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</si>
  <si>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</si>
  <si>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</si>
  <si>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</si>
  <si>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</si>
  <si>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</si>
  <si>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</si>
  <si>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</si>
  <si>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</si>
  <si>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</si>
  <si>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</si>
  <si>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</si>
  <si>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</si>
  <si>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</si>
  <si>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</si>
  <si>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</si>
  <si>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</si>
  <si>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</si>
  <si>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</si>
  <si>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</si>
  <si>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</si>
  <si>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</si>
  <si>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</si>
  <si>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</si>
  <si>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</si>
  <si>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</si>
  <si>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</si>
  <si>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</si>
  <si>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</si>
  <si>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</si>
  <si>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</si>
  <si>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</si>
  <si>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</si>
  <si>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</si>
  <si>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</si>
  <si>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</si>
  <si>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</si>
  <si>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</si>
  <si>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</si>
  <si>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</si>
  <si>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</si>
  <si>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</si>
  <si>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</si>
  <si>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</si>
  <si>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</si>
  <si>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</si>
  <si>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</si>
  <si>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</si>
  <si>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</si>
  <si>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</si>
  <si>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</si>
  <si>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</si>
  <si>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</si>
  <si>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</si>
  <si>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</si>
  <si>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</si>
  <si>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</si>
  <si>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</si>
  <si>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</si>
  <si>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</si>
  <si>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</si>
  <si>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</si>
  <si>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</si>
  <si>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</si>
  <si>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</si>
  <si>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</si>
  <si>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</si>
  <si>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</si>
  <si>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</si>
  <si>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</si>
  <si>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</si>
  <si>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</si>
  <si>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</si>
  <si>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</si>
  <si>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</si>
  <si>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</si>
  <si>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</si>
  <si>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</si>
  <si>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</si>
  <si>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</si>
  <si>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</si>
  <si>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</si>
  <si>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</si>
  <si>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</si>
  <si>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</si>
  <si>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</si>
  <si>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</si>
  <si>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</si>
  <si>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</si>
  <si>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</si>
  <si>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</si>
  <si>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</si>
  <si>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</si>
  <si>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</si>
  <si>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</si>
  <si>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</si>
  <si>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</si>
  <si>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</si>
  <si>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</si>
  <si>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</si>
  <si>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</si>
  <si>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</si>
  <si>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</si>
  <si>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</si>
  <si>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</si>
  <si>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</si>
  <si>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</si>
  <si>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</si>
  <si>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</si>
  <si>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</si>
  <si>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</si>
  <si>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</si>
  <si>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</si>
  <si>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</si>
  <si>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</si>
  <si>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</si>
  <si>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</si>
  <si>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</si>
  <si>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</si>
  <si>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</si>
  <si>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</si>
  <si>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</si>
  <si>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</si>
  <si>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</si>
  <si>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</si>
  <si>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</si>
  <si>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</si>
  <si>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</si>
  <si>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</si>
  <si>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</si>
  <si>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</si>
  <si>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</si>
  <si>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</si>
  <si>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</si>
  <si>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</si>
  <si>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</si>
  <si>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</si>
  <si>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</si>
  <si>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</si>
  <si>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</si>
  <si>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</si>
  <si>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</si>
  <si>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</si>
  <si>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</si>
  <si>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</si>
  <si>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</si>
  <si>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</si>
  <si>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</si>
  <si>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</si>
  <si>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</si>
  <si>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</si>
  <si>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</si>
  <si>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</si>
  <si>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</si>
  <si>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</si>
  <si>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</si>
  <si>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</si>
  <si>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</si>
  <si>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</si>
  <si>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</si>
  <si>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</si>
  <si>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</si>
  <si>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</si>
  <si>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</si>
  <si>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</si>
  <si>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</si>
  <si>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</si>
  <si>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</si>
  <si>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</si>
  <si>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</si>
  <si>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</si>
  <si>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</si>
  <si>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</si>
  <si>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</si>
  <si>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</si>
  <si>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</si>
  <si>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</si>
  <si>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</si>
  <si>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</si>
  <si>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</si>
  <si>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</si>
  <si>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</si>
  <si>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</si>
  <si>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</si>
  <si>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</si>
  <si>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</si>
  <si>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</si>
  <si>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</si>
  <si>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</si>
  <si>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</si>
  <si>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</si>
  <si>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</si>
  <si>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</si>
  <si>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</si>
  <si>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</si>
  <si>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</si>
  <si>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</si>
  <si>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</si>
  <si>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</si>
  <si>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</si>
  <si>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</si>
  <si>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</si>
  <si>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</si>
  <si>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</si>
  <si>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</si>
  <si>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</si>
  <si>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</si>
  <si>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</si>
  <si>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</si>
  <si>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</si>
  <si>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</si>
  <si>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</si>
  <si>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</si>
  <si>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</si>
  <si>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</si>
  <si>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</si>
  <si>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</si>
  <si>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</si>
  <si>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</si>
  <si>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</si>
  <si>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</si>
  <si>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</si>
  <si>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</si>
  <si>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</si>
  <si>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</si>
  <si>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</si>
  <si>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</si>
  <si>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</si>
  <si>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</si>
  <si>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</si>
  <si>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</si>
  <si>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</si>
  <si>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</si>
  <si>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</si>
  <si>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</si>
  <si>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</si>
  <si>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</si>
  <si>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</si>
  <si>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</si>
  <si>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</si>
  <si>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</si>
  <si>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</si>
  <si>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</si>
  <si>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</si>
  <si>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</si>
  <si>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</si>
  <si>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</si>
  <si>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</si>
  <si>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</si>
  <si>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</si>
  <si>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</si>
  <si>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</si>
  <si>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</si>
  <si>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</si>
  <si>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</si>
  <si>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</si>
  <si>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</si>
  <si>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</si>
  <si>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</si>
  <si>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</si>
  <si>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</si>
  <si>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</si>
  <si>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</si>
  <si>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</si>
  <si>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</si>
  <si>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</si>
  <si>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</si>
  <si>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</si>
  <si>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</si>
  <si>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</si>
  <si>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</si>
  <si>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</si>
  <si>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</si>
  <si>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</si>
  <si>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</si>
  <si>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</si>
  <si>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</si>
  <si>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</si>
  <si>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</si>
  <si>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</si>
  <si>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</si>
  <si>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</si>
  <si>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</si>
  <si>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</si>
  <si>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</si>
  <si>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</si>
  <si>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</si>
  <si>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</si>
  <si>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</si>
  <si>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</si>
  <si>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</si>
  <si>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</si>
  <si>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</si>
  <si>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</si>
  <si>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</si>
  <si>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</si>
  <si>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</si>
  <si>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</si>
  <si>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</si>
  <si>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</si>
  <si>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</si>
  <si>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</si>
  <si>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</si>
  <si>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</si>
  <si>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</si>
  <si>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</si>
  <si>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</si>
  <si>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</si>
  <si>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</si>
  <si>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</si>
  <si>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</si>
  <si>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</si>
  <si>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</si>
  <si>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</si>
  <si>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</si>
  <si>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</si>
  <si>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</si>
  <si>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</si>
  <si>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</si>
  <si>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</si>
  <si>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</si>
  <si>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</si>
  <si>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</si>
  <si>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</si>
  <si>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</si>
  <si>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</si>
  <si>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</si>
  <si>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</si>
  <si>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</si>
  <si>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</si>
  <si>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</si>
  <si>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</si>
  <si>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</si>
  <si>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</si>
  <si>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</si>
  <si>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</si>
  <si>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</si>
  <si>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</si>
  <si>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</si>
  <si>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</si>
  <si>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</si>
  <si>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</si>
  <si>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</si>
  <si>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</si>
  <si>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</si>
  <si>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</si>
  <si>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</si>
  <si>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</si>
  <si>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</si>
  <si>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</si>
  <si>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</si>
  <si>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</si>
  <si>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</si>
  <si>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</si>
  <si>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</si>
  <si>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</si>
  <si>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</si>
  <si>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</si>
  <si>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</si>
  <si>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</si>
  <si>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</si>
  <si>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</si>
  <si>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</si>
  <si>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</si>
  <si>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</si>
  <si>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</si>
  <si>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</si>
  <si>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</si>
  <si>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</si>
  <si>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</si>
  <si>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</si>
  <si>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</si>
  <si>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</si>
  <si>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</si>
  <si>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</si>
  <si>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</si>
  <si>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</si>
  <si>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</si>
  <si>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</si>
  <si>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</si>
  <si>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</si>
  <si>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</si>
  <si>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</si>
  <si>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</si>
  <si>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</si>
  <si>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</si>
  <si>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</si>
  <si>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</si>
  <si>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</si>
  <si>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</si>
  <si>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</si>
  <si>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</si>
  <si>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</si>
  <si>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</si>
  <si>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</si>
  <si>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</si>
  <si>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</si>
  <si>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</si>
  <si>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</si>
  <si>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</si>
  <si>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</si>
  <si>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</si>
  <si>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</si>
  <si>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</si>
  <si>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</si>
  <si>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</si>
  <si>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</si>
  <si>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</si>
  <si>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</si>
  <si>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</si>
  <si>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</si>
  <si>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</si>
  <si>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</si>
  <si>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</si>
  <si>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</si>
  <si>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</si>
  <si>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</si>
  <si>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</si>
  <si>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</si>
  <si>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</si>
  <si>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</si>
  <si>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</si>
  <si>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</si>
  <si>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</si>
  <si>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</si>
  <si>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</si>
  <si>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</si>
  <si>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</si>
  <si>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</si>
  <si>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</si>
  <si>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</si>
  <si>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</si>
  <si>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</si>
  <si>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</si>
  <si>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</si>
  <si>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</si>
  <si>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</si>
  <si>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</si>
  <si>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</si>
  <si>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</si>
  <si>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</si>
  <si>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</si>
  <si>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</si>
  <si>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</si>
  <si>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</si>
  <si>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</si>
  <si>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</si>
  <si>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</si>
  <si>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</si>
  <si>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</si>
  <si>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</si>
  <si>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</si>
  <si>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</si>
  <si>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</si>
  <si>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</si>
  <si>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</si>
  <si>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</si>
  <si>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</si>
  <si>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</si>
  <si>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</si>
  <si>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</si>
  <si>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</si>
  <si>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</si>
  <si>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</si>
  <si>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</si>
  <si>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</si>
  <si>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</si>
  <si>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</si>
  <si>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</si>
  <si>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</si>
  <si>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</si>
  <si>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</si>
  <si>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</si>
  <si>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</si>
  <si>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</si>
  <si>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</si>
  <si>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</si>
  <si>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</si>
  <si>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</si>
  <si>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</si>
  <si>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</si>
  <si>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</si>
  <si>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</si>
  <si>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</si>
  <si>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</si>
  <si>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</si>
  <si>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</si>
  <si>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</si>
  <si>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</si>
  <si>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</si>
  <si>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</si>
  <si>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</si>
  <si>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</si>
  <si>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</si>
  <si>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</si>
  <si>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</si>
  <si>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</si>
  <si>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</si>
  <si>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</si>
  <si>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</si>
  <si>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</si>
  <si>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</si>
  <si>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</si>
  <si>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</si>
  <si>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</si>
  <si>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</si>
  <si>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</si>
  <si>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</si>
  <si>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</si>
  <si>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</si>
  <si>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</si>
  <si>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</si>
  <si>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</si>
  <si>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</si>
  <si>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</si>
  <si>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</si>
  <si>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</si>
  <si>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</si>
  <si>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</si>
  <si>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</si>
  <si>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</si>
  <si>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</si>
  <si>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</si>
  <si>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</si>
  <si>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</si>
  <si>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</si>
  <si>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</si>
  <si>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</si>
  <si>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</si>
  <si>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</si>
  <si>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</si>
  <si>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</si>
  <si>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</si>
  <si>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</si>
  <si>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</si>
  <si>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</si>
  <si>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</si>
  <si>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</si>
  <si>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</si>
  <si>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</si>
  <si>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</si>
  <si>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</si>
  <si>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</si>
  <si>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</si>
  <si>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</si>
  <si>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</si>
  <si>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</si>
  <si>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</si>
  <si>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</si>
  <si>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</si>
  <si>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</si>
  <si>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</si>
  <si>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</si>
  <si>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</si>
  <si>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</si>
  <si>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</si>
  <si>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</si>
  <si>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</si>
  <si>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</si>
  <si>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</si>
  <si>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</si>
  <si>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</si>
  <si>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</si>
  <si>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</si>
  <si>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</si>
  <si>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</si>
  <si>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</si>
  <si>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</si>
  <si>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</si>
  <si>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</si>
  <si>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</si>
  <si>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</si>
  <si>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</si>
  <si>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</si>
  <si>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</si>
  <si>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</si>
  <si>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</si>
  <si>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</si>
  <si>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</si>
  <si>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</si>
  <si>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</si>
  <si>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</si>
  <si>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</si>
  <si>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</si>
  <si>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</si>
  <si>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</si>
  <si>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</si>
  <si>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</si>
  <si>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</si>
  <si>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</si>
  <si>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</si>
  <si>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</si>
  <si>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</si>
  <si>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</si>
  <si>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</si>
  <si>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</si>
  <si>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</si>
  <si>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</si>
  <si>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</si>
  <si>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</si>
  <si>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</si>
  <si>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</si>
  <si>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</si>
  <si>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</si>
  <si>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</si>
  <si>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</si>
  <si>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</si>
  <si>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</si>
  <si>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</si>
  <si>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</si>
  <si>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</si>
  <si>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</si>
  <si>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</si>
  <si>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</si>
  <si>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</si>
  <si>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</si>
  <si>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</si>
  <si>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</si>
  <si>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</si>
  <si>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</si>
  <si>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</si>
  <si>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</si>
  <si>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</si>
  <si>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</si>
  <si>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</si>
  <si>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</si>
  <si>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</si>
  <si>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</si>
  <si>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</si>
  <si>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</si>
  <si>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</si>
  <si>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</si>
  <si>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</si>
  <si>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</si>
  <si>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</si>
  <si>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</si>
  <si>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</si>
  <si>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</si>
  <si>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</si>
  <si>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</si>
  <si>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</si>
  <si>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</si>
  <si>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</si>
  <si>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</si>
  <si>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</si>
  <si>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</si>
  <si>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</si>
  <si>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</si>
  <si>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</si>
  <si>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</si>
  <si>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</si>
  <si>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</si>
  <si>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</si>
  <si>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</si>
  <si>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</si>
  <si>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</si>
  <si>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</si>
  <si>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</si>
  <si>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</si>
  <si>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</si>
  <si>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</si>
  <si>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</si>
  <si>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</si>
  <si>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</si>
  <si>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</si>
  <si>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</si>
  <si>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</si>
  <si>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</si>
  <si>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</si>
  <si>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</si>
  <si>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</si>
  <si>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</si>
  <si>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</si>
  <si>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</si>
  <si>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</si>
  <si>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</si>
  <si>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</si>
  <si>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</si>
  <si>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</si>
  <si>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</si>
  <si>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</si>
  <si>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</si>
  <si>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</si>
  <si>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</si>
  <si>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</si>
  <si>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</si>
  <si>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</si>
  <si>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</si>
  <si>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</si>
  <si>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</si>
  <si>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</si>
  <si>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</si>
  <si>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</si>
  <si>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</si>
  <si>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</si>
  <si>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</si>
  <si>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</si>
  <si>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</si>
  <si>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</si>
  <si>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</si>
  <si>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</si>
  <si>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</si>
  <si>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</si>
  <si>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</si>
  <si>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</si>
  <si>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</si>
  <si>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</si>
  <si>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</si>
  <si>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</si>
  <si>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</si>
  <si>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</si>
  <si>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</si>
  <si>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</si>
  <si>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</si>
  <si>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</si>
  <si>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</si>
  <si>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</si>
  <si>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</si>
  <si>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</si>
  <si>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</si>
  <si>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</si>
  <si>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</si>
  <si>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</si>
  <si>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</si>
  <si>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</si>
  <si>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</si>
  <si>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</si>
  <si>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</si>
  <si>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</si>
  <si>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</si>
  <si>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</si>
  <si>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</si>
  <si>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</si>
  <si>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</si>
  <si>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</si>
  <si>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</si>
  <si>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</si>
  <si>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</si>
  <si>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</si>
  <si>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</si>
  <si>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</si>
  <si>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</si>
  <si>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</si>
  <si>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</si>
  <si>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</si>
  <si>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</si>
  <si>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</si>
  <si>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</si>
  <si>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</si>
  <si>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</si>
  <si>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</si>
  <si>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</si>
  <si>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</si>
  <si>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</si>
  <si>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</si>
  <si>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</si>
  <si>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</si>
  <si>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</si>
  <si>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</si>
  <si>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</si>
  <si>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</si>
  <si>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</si>
  <si>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</si>
  <si>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</si>
  <si>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</si>
  <si>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</si>
  <si>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</si>
  <si>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</si>
  <si>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</si>
  <si>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</si>
  <si>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</si>
  <si>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</si>
  <si>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</si>
  <si>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</si>
  <si>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</si>
  <si>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</si>
  <si>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</si>
  <si>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</si>
  <si>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</si>
  <si>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</si>
  <si>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</si>
  <si>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</si>
  <si>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</si>
  <si>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</si>
  <si>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</si>
  <si>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</si>
  <si>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</si>
  <si>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</si>
  <si>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</si>
  <si>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</si>
  <si>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</si>
  <si>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</si>
  <si>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</si>
  <si>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</si>
  <si>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</si>
  <si>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</si>
  <si>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</si>
  <si>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</si>
  <si>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</si>
  <si>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</si>
  <si>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</si>
  <si>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</si>
  <si>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</si>
  <si>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</si>
  <si>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</si>
  <si>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</si>
  <si>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</si>
  <si>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</si>
  <si>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</si>
  <si>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</si>
  <si>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</si>
  <si>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</si>
  <si>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</si>
  <si>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</si>
  <si>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</si>
  <si>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</si>
  <si>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</si>
  <si>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</si>
  <si>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</si>
  <si>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</si>
  <si>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</si>
  <si>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</si>
  <si>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</si>
  <si>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</si>
  <si>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</si>
  <si>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</si>
  <si>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</si>
  <si>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</si>
  <si>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</si>
  <si>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</si>
  <si>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</si>
  <si>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</si>
  <si>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</si>
  <si>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</si>
  <si>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</si>
  <si>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</si>
  <si>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</si>
  <si>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</si>
  <si>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</si>
  <si>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</si>
  <si>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</si>
  <si>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</si>
  <si>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</si>
  <si>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</si>
  <si>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</si>
  <si>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</si>
  <si>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</si>
  <si>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</si>
  <si>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</si>
  <si>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</si>
  <si>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</si>
  <si>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</si>
  <si>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</si>
  <si>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</si>
  <si>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</si>
  <si>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</si>
  <si>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</si>
  <si>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</si>
  <si>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</si>
  <si>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</si>
  <si>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</si>
  <si>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</si>
  <si>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</si>
  <si>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</si>
  <si>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</si>
  <si>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</si>
  <si>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</si>
  <si>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</si>
  <si>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</si>
  <si>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</si>
  <si>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</si>
  <si>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</si>
  <si>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</si>
  <si>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</si>
  <si>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</si>
  <si>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</si>
  <si>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</si>
  <si>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</si>
  <si>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</si>
  <si>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</si>
  <si>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</si>
  <si>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</si>
  <si>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</si>
  <si>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</si>
  <si>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</si>
  <si>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</si>
  <si>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</si>
  <si>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</si>
  <si>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</si>
  <si>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</si>
  <si>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</si>
  <si>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</si>
  <si>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</si>
  <si>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</si>
  <si>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</si>
  <si>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</si>
  <si>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</si>
  <si>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</si>
  <si>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</si>
  <si>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</si>
  <si>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</si>
  <si>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</si>
  <si>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</si>
  <si>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</si>
  <si>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</si>
  <si>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</si>
  <si>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</si>
  <si>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</si>
  <si>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</si>
  <si>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</si>
  <si>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</si>
  <si>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</si>
  <si>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</si>
  <si>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</si>
  <si>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</si>
  <si>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</si>
  <si>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</si>
  <si>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</si>
  <si>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</si>
  <si>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</si>
  <si>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</si>
  <si>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</si>
  <si>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</si>
  <si>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</si>
  <si>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</si>
  <si>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</si>
  <si>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</si>
  <si>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</si>
  <si>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</si>
  <si>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</si>
  <si>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</si>
  <si>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</si>
  <si>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</si>
  <si>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</si>
  <si>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</si>
  <si>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</si>
  <si>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</si>
  <si>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</si>
  <si>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</si>
  <si>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</si>
  <si>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</si>
  <si>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</si>
  <si>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</si>
  <si>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</si>
  <si>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</si>
  <si>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</si>
  <si>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</si>
  <si>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</si>
  <si>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</si>
  <si>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</si>
  <si>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</si>
  <si>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</si>
  <si>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</si>
  <si>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</si>
  <si>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</si>
  <si>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</si>
  <si>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</si>
  <si>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</si>
  <si>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</si>
  <si>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</si>
  <si>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</si>
  <si>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</si>
  <si>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</si>
  <si>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</si>
  <si>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</si>
  <si>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</si>
  <si>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</si>
  <si>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</si>
  <si>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</si>
  <si>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</si>
  <si>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</si>
  <si>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</si>
  <si>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</si>
  <si>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</si>
  <si>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</si>
  <si>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</si>
  <si>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</si>
  <si>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</si>
  <si>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</si>
  <si>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</si>
  <si>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</si>
  <si>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</si>
  <si>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</si>
  <si>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</si>
  <si>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</si>
  <si>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</si>
  <si>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</si>
  <si>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</si>
  <si>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</si>
  <si>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</si>
  <si>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</si>
  <si>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</si>
  <si>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</si>
  <si>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</si>
  <si>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</si>
  <si>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</si>
  <si>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</si>
  <si>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</si>
  <si>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</si>
  <si>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</si>
  <si>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</si>
  <si>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</si>
  <si>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</si>
  <si>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</si>
  <si>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</si>
  <si>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</si>
  <si>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</si>
  <si>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</si>
  <si>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</si>
  <si>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</si>
  <si>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</si>
  <si>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</si>
  <si>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</si>
  <si>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</si>
  <si>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</si>
  <si>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</si>
  <si>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</si>
  <si>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</si>
  <si>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</si>
  <si>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</si>
  <si>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</si>
  <si>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</si>
  <si>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</si>
  <si>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</si>
  <si>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</si>
  <si>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</si>
  <si>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</si>
  <si>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</si>
  <si>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</si>
  <si>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</si>
  <si>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</si>
  <si>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</si>
  <si>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</si>
  <si>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</si>
  <si>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</si>
  <si>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</si>
  <si>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</si>
  <si>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</si>
  <si>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</si>
  <si>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</si>
  <si>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</si>
  <si>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</si>
  <si>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</si>
  <si>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</si>
  <si>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</si>
  <si>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</si>
  <si>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</si>
  <si>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</si>
  <si>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</si>
  <si>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</si>
  <si>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</si>
  <si>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</si>
  <si>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</si>
  <si>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</si>
  <si>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</si>
  <si>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</si>
  <si>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</si>
  <si>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</si>
  <si>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</si>
  <si>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</si>
  <si>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</si>
  <si>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</si>
  <si>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</si>
  <si>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</si>
  <si>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</si>
  <si>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</si>
  <si>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</si>
  <si>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</si>
  <si>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</si>
  <si>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</si>
  <si>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</si>
  <si>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</si>
  <si>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</si>
  <si>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</si>
  <si>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</si>
  <si>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</si>
  <si>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</si>
  <si>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</si>
  <si>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</si>
  <si>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</si>
  <si>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</si>
  <si>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</si>
  <si>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</si>
  <si>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</si>
  <si>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</si>
  <si>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</si>
  <si>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</si>
  <si>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</si>
  <si>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</si>
  <si>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</si>
  <si>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</si>
  <si>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</si>
  <si>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</si>
  <si>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</si>
  <si>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</si>
  <si>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</si>
  <si>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</si>
  <si>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</si>
  <si>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</si>
  <si>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</si>
  <si>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</si>
  <si>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</si>
  <si>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</si>
  <si>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</si>
  <si>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</si>
  <si>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</si>
  <si>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</si>
  <si>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</si>
  <si>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</si>
  <si>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</si>
  <si>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</si>
  <si>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</si>
  <si>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</si>
  <si>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</si>
  <si>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</si>
  <si>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</si>
  <si>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</si>
  <si>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</si>
  <si>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</si>
  <si>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</si>
  <si>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</si>
  <si>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</si>
  <si>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</si>
  <si>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</si>
  <si>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</si>
  <si>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</si>
  <si>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</si>
  <si>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</si>
  <si>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</si>
  <si>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</si>
  <si>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</si>
  <si>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</si>
  <si>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</si>
  <si>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</si>
  <si>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</si>
  <si>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</si>
  <si>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</si>
  <si>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</si>
  <si>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</si>
  <si>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</si>
  <si>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</si>
  <si>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</si>
  <si>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</si>
  <si>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</si>
  <si>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</si>
  <si>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</si>
  <si>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</si>
  <si>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</si>
  <si>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</si>
  <si>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</si>
  <si>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</si>
  <si>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</si>
  <si>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</si>
  <si>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</si>
  <si>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</si>
  <si>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</si>
  <si>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</si>
  <si>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</si>
  <si>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</si>
  <si>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</si>
  <si>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</si>
  <si>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</si>
  <si>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</si>
  <si>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</si>
  <si>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</si>
  <si>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</si>
  <si>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</si>
  <si>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</si>
  <si>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</si>
  <si>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</si>
  <si>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</si>
  <si>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</si>
  <si>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</si>
  <si>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</si>
  <si>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</si>
  <si>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</si>
  <si>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</si>
  <si>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</si>
  <si>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</si>
  <si>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</si>
  <si>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</si>
  <si>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</si>
  <si>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</si>
  <si>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</si>
  <si>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</si>
  <si>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</si>
  <si>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</si>
  <si>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</si>
  <si>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</si>
  <si>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</si>
  <si>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</si>
  <si>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</si>
  <si>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</si>
  <si>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</si>
  <si>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</si>
  <si>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</si>
  <si>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</si>
  <si>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</si>
  <si>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</si>
  <si>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</si>
  <si>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</si>
  <si>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</si>
  <si>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</si>
  <si>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</si>
  <si>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</si>
  <si>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</si>
  <si>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</si>
  <si>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</si>
  <si>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</si>
  <si>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</si>
  <si>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</si>
  <si>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</si>
  <si>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</si>
  <si>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</si>
  <si>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</si>
  <si>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</si>
  <si>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</si>
  <si>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</si>
  <si>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</si>
  <si>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</si>
  <si>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</si>
  <si>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</si>
  <si>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</si>
  <si>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</si>
  <si>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</si>
  <si>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</si>
  <si>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</si>
  <si>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</si>
  <si>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</si>
  <si>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</si>
  <si>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</si>
  <si>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</si>
  <si>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</si>
  <si>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</si>
  <si>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</si>
  <si>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</si>
  <si>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</si>
  <si>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</si>
  <si>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</si>
  <si>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</si>
  <si>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</si>
  <si>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</si>
  <si>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</si>
  <si>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</si>
  <si>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</si>
  <si>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</si>
  <si>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</si>
  <si>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</si>
  <si>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</si>
  <si>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</si>
  <si>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</si>
  <si>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</si>
  <si>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</si>
  <si>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</si>
  <si>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</si>
  <si>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</si>
  <si>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</si>
  <si>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</si>
  <si>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</si>
  <si>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</si>
  <si>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</si>
  <si>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</si>
  <si>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</si>
  <si>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</si>
  <si>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</si>
  <si>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</si>
  <si>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</si>
  <si>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</si>
  <si>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</si>
  <si>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</si>
  <si>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</si>
  <si>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</si>
  <si>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</si>
  <si>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</si>
  <si>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</si>
  <si>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</si>
  <si>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</si>
  <si>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</si>
  <si>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</si>
  <si>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</si>
  <si>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</si>
  <si>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</si>
  <si>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</si>
  <si>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</si>
  <si>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</si>
  <si>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</si>
  <si>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</si>
  <si>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</si>
  <si>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</si>
  <si>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</si>
  <si>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</si>
  <si>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</si>
  <si>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</si>
  <si>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</si>
  <si>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</si>
  <si>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</si>
  <si>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</si>
  <si>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</si>
  <si>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</si>
  <si>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</si>
  <si>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</si>
  <si>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</si>
  <si>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</si>
  <si>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</si>
  <si>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</si>
  <si>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</si>
  <si>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</si>
  <si>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</si>
  <si>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</si>
  <si>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</si>
  <si>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</si>
  <si>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</si>
  <si>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</si>
  <si>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</si>
  <si>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</si>
  <si>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</si>
  <si>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</si>
  <si>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</si>
  <si>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</si>
  <si>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</si>
  <si>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</si>
  <si>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</si>
  <si>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</si>
  <si>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</si>
  <si>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</si>
  <si>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</si>
  <si>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</si>
  <si>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</si>
  <si>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</si>
  <si>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</si>
  <si>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</si>
  <si>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</si>
  <si>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</si>
  <si>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</si>
  <si>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</si>
  <si>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</si>
  <si>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</si>
  <si>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</si>
  <si>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</si>
  <si>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</si>
  <si>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</si>
  <si>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</si>
  <si>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</si>
  <si>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</si>
  <si>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</si>
  <si>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</si>
  <si>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</si>
  <si>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</si>
  <si>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</si>
  <si>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</si>
  <si>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</si>
  <si>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</si>
  <si>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</si>
  <si>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</si>
  <si>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</si>
  <si>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</si>
  <si>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</si>
  <si>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</si>
  <si>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</si>
  <si>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</si>
  <si>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</si>
  <si>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</si>
  <si>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</si>
  <si>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</si>
  <si>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</si>
  <si>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</si>
  <si>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</si>
  <si>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</si>
  <si>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</si>
  <si>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</si>
  <si>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</si>
  <si>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</si>
  <si>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</si>
  <si>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</si>
  <si>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</si>
  <si>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</si>
  <si>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</si>
  <si>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</si>
  <si>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</si>
  <si>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</si>
  <si>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</si>
  <si>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</si>
  <si>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</si>
  <si>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</si>
  <si>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</si>
  <si>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</si>
  <si>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</si>
  <si>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</si>
  <si>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</si>
  <si>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</si>
  <si>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</si>
  <si>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</si>
  <si>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</si>
  <si>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</si>
  <si>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</si>
  <si>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</si>
  <si>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</si>
  <si>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</si>
  <si>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</si>
  <si>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</si>
  <si>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</si>
  <si>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</si>
  <si>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</si>
  <si>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</si>
  <si>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</si>
  <si>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</si>
  <si>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</si>
  <si>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</si>
  <si>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</si>
  <si>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</si>
  <si>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</si>
  <si>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</si>
  <si>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</si>
  <si>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</si>
  <si>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</si>
  <si>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</si>
  <si>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</si>
  <si>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</si>
  <si>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</si>
  <si>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</si>
  <si>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</si>
  <si>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</si>
  <si>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</si>
  <si>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</si>
  <si>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</si>
  <si>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</si>
  <si>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</si>
  <si>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</si>
  <si>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</si>
  <si>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</si>
  <si>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</si>
  <si>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</si>
  <si>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</si>
  <si>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</si>
  <si>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</si>
  <si>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</si>
  <si>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</si>
  <si>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</si>
  <si>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</si>
  <si>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</si>
  <si>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</si>
  <si>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</si>
  <si>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</si>
  <si>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</si>
  <si>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</si>
  <si>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</si>
  <si>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</si>
  <si>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</si>
  <si>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</si>
  <si>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</si>
  <si>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</si>
  <si>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</si>
  <si>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</si>
  <si>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</si>
  <si>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</si>
  <si>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</si>
  <si>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</si>
  <si>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</si>
  <si>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</si>
  <si>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</si>
  <si>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</si>
  <si>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</si>
  <si>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</si>
  <si>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</si>
  <si>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</si>
  <si>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</si>
  <si>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</si>
  <si>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</si>
  <si>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</si>
  <si>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</si>
  <si>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</si>
  <si>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</si>
  <si>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</si>
  <si>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</si>
  <si>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</si>
  <si>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</si>
  <si>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</si>
  <si>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</si>
  <si>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</si>
  <si>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</si>
  <si>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</si>
  <si>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</si>
  <si>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</si>
  <si>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</si>
  <si>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</si>
  <si>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</si>
  <si>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</si>
  <si>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</si>
  <si>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</si>
  <si>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</si>
  <si>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</si>
  <si>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</si>
  <si>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</si>
  <si>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</si>
  <si>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</si>
  <si>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</si>
  <si>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</si>
  <si>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</si>
  <si>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</si>
  <si>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</si>
  <si>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</si>
  <si>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</si>
  <si>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</si>
  <si>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</si>
  <si>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</si>
  <si>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</si>
  <si>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</si>
  <si>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</si>
  <si>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</si>
  <si>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</si>
  <si>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</si>
  <si>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</si>
  <si>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</si>
  <si>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</si>
  <si>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</si>
  <si>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</si>
  <si>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</si>
  <si>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</si>
  <si>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</si>
  <si>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</si>
  <si>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</si>
  <si>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</si>
  <si>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</si>
  <si>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</si>
  <si>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</si>
  <si>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</si>
  <si>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</si>
  <si>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</si>
  <si>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</si>
  <si>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</si>
  <si>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</si>
  <si>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</si>
  <si>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</si>
  <si>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</si>
  <si>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</si>
  <si>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</si>
  <si>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</si>
  <si>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</si>
  <si>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</si>
  <si>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</si>
  <si>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</si>
  <si>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</si>
  <si>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</si>
  <si>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</si>
  <si>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</si>
  <si>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</si>
  <si>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</si>
  <si>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</si>
  <si>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</si>
  <si>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</si>
  <si>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</si>
  <si>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</si>
  <si>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</si>
  <si>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</si>
  <si>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</si>
  <si>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</si>
  <si>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</si>
  <si>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</si>
  <si>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</si>
  <si>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</si>
  <si>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</si>
  <si>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</si>
  <si>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</si>
  <si>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</si>
  <si>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</si>
  <si>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</si>
  <si>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</si>
  <si>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</si>
  <si>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</si>
  <si>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</si>
  <si>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</si>
  <si>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</si>
  <si>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</si>
  <si>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</si>
  <si>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</si>
  <si>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</si>
  <si>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</si>
  <si>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</si>
  <si>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</si>
  <si>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</si>
  <si>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</si>
  <si>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</si>
  <si>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</si>
  <si>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</si>
  <si>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</si>
  <si>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</si>
  <si>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</si>
  <si>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</si>
  <si>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</si>
  <si>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</si>
  <si>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</si>
  <si>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</si>
  <si>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</si>
  <si>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</si>
  <si>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</si>
  <si>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</si>
  <si>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</si>
  <si>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</si>
  <si>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</si>
  <si>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</si>
  <si>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</si>
  <si>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</si>
  <si>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</si>
  <si>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</si>
  <si>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</si>
  <si>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</si>
  <si>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</si>
  <si>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</si>
  <si>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</si>
  <si>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</si>
  <si>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</si>
  <si>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</si>
  <si>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</si>
  <si>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</si>
  <si>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</si>
  <si>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</si>
  <si>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</si>
  <si>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</si>
  <si>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</si>
  <si>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</si>
  <si>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</si>
  <si>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</si>
  <si>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</si>
  <si>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</si>
  <si>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</si>
  <si>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</si>
  <si>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</si>
  <si>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</si>
  <si>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</si>
  <si>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</si>
  <si>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</si>
  <si>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</si>
  <si>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</si>
  <si>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</si>
  <si>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</si>
  <si>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</si>
  <si>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</si>
  <si>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</si>
  <si>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</si>
  <si>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</si>
  <si>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</si>
  <si>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</si>
  <si>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</si>
  <si>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</si>
  <si>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</si>
  <si>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</si>
  <si>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</si>
  <si>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</si>
  <si>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</si>
  <si>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</si>
  <si>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</si>
  <si>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</si>
  <si>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</si>
  <si>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</si>
  <si>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</si>
  <si>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</si>
  <si>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</si>
  <si>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</si>
  <si>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</si>
  <si>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</si>
  <si>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</si>
  <si>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</si>
  <si>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</si>
  <si>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</si>
  <si>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</si>
  <si>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</si>
  <si>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</si>
  <si>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</si>
  <si>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</si>
  <si>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</si>
  <si>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</si>
  <si>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</si>
  <si>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</si>
  <si>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</si>
  <si>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</si>
  <si>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</si>
  <si>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</si>
  <si>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</si>
  <si>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</si>
  <si>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</si>
  <si>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</si>
  <si>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</si>
  <si>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</si>
  <si>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</si>
  <si>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</si>
  <si>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</si>
  <si>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</si>
  <si>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</si>
  <si>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</si>
  <si>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</si>
  <si>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</si>
  <si>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</si>
  <si>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</si>
  <si>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</si>
  <si>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</si>
  <si>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</si>
  <si>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</si>
  <si>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</si>
  <si>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</si>
  <si>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</si>
  <si>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</si>
  <si>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</si>
  <si>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</si>
  <si>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</si>
  <si>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</si>
  <si>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</si>
  <si>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</si>
  <si>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</si>
  <si>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</si>
  <si>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</si>
  <si>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</si>
  <si>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</si>
  <si>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</si>
  <si>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</si>
  <si>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</si>
  <si>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</si>
  <si>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</si>
  <si>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</si>
  <si>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</si>
  <si>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</si>
  <si>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</si>
  <si>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</si>
  <si>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</si>
  <si>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</si>
  <si>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</si>
  <si>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</si>
  <si>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</si>
  <si>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</si>
  <si>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</si>
  <si>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</si>
  <si>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</si>
  <si>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</si>
  <si>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</si>
  <si>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</si>
  <si>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</si>
  <si>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</si>
  <si>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</si>
  <si>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</si>
  <si>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</si>
  <si>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</si>
  <si>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</si>
  <si>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</si>
  <si>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</si>
  <si>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</si>
  <si>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</si>
  <si>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</si>
  <si>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</si>
  <si>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</si>
  <si>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</si>
  <si>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</si>
  <si>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</si>
  <si>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</si>
  <si>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</si>
  <si>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</si>
  <si>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</si>
  <si>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</si>
  <si>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</si>
  <si>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</si>
  <si>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</si>
  <si>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</si>
  <si>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</si>
  <si>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</si>
  <si>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</si>
  <si>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</si>
  <si>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</si>
  <si>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</si>
  <si>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</si>
  <si>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</si>
  <si>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</si>
  <si>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</si>
  <si>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</si>
  <si>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</si>
  <si>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</si>
  <si>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</si>
  <si>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</si>
  <si>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</si>
  <si>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</si>
  <si>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</si>
  <si>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</si>
  <si>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</si>
  <si>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</si>
  <si>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</si>
  <si>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</si>
  <si>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</si>
  <si>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</si>
  <si>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</si>
  <si>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</si>
  <si>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</si>
  <si>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</si>
  <si>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</si>
  <si>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</si>
  <si>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</si>
  <si>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</si>
  <si>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</si>
  <si>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</si>
  <si>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</si>
  <si>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</si>
  <si>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</si>
  <si>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</si>
  <si>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</si>
  <si>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</si>
  <si>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</si>
  <si>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</si>
  <si>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</si>
  <si>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</si>
  <si>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</si>
  <si>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</si>
  <si>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</si>
  <si>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</si>
  <si>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</si>
  <si>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</si>
  <si>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</si>
  <si>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</si>
  <si>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</si>
  <si>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</si>
  <si>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</si>
  <si>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</si>
  <si>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</si>
  <si>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</si>
  <si>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</si>
  <si>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</si>
  <si>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</si>
  <si>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</si>
  <si>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</si>
  <si>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</si>
  <si>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</si>
  <si>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</si>
  <si>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</si>
  <si>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</si>
  <si>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</si>
  <si>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</si>
  <si>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</si>
  <si>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</si>
  <si>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</si>
  <si>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</si>
  <si>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</si>
  <si>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</si>
  <si>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</si>
  <si>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</si>
  <si>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</si>
  <si>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</si>
  <si>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</si>
  <si>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</si>
  <si>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</si>
  <si>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</si>
  <si>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</si>
  <si>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</si>
  <si>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</si>
  <si>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</si>
  <si>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</si>
  <si>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</si>
  <si>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</si>
  <si>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</si>
  <si>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</si>
  <si>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</si>
  <si>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</si>
  <si>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</si>
  <si>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</si>
  <si>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</si>
  <si>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</si>
  <si>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</si>
  <si>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</si>
  <si>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</si>
  <si>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</si>
  <si>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</si>
  <si>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</si>
  <si>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</si>
  <si>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</si>
  <si>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</si>
  <si>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</si>
  <si>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</si>
  <si>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</si>
  <si>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</si>
  <si>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</si>
  <si>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</si>
  <si>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</si>
  <si>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</si>
  <si>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</si>
  <si>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</si>
  <si>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</si>
  <si>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</si>
  <si>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</si>
  <si>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</si>
  <si>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</si>
  <si>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</si>
  <si>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</si>
  <si>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</si>
  <si>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</si>
  <si>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</si>
  <si>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</si>
  <si>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</si>
  <si>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</si>
  <si>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</si>
  <si>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</si>
  <si>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</si>
  <si>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</si>
  <si>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</si>
  <si>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</si>
  <si>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</si>
  <si>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</si>
  <si>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</si>
  <si>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</si>
  <si>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</si>
  <si>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</si>
  <si>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</si>
  <si>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</si>
  <si>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</si>
  <si>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</si>
  <si>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</si>
  <si>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</si>
  <si>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</si>
  <si>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</si>
  <si>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</si>
  <si>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</si>
  <si>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</si>
  <si>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</si>
  <si>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</si>
  <si>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</si>
  <si>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</si>
  <si>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</si>
  <si>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</si>
  <si>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</si>
  <si>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</si>
  <si>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</si>
  <si>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</si>
  <si>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</si>
  <si>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</si>
  <si>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</si>
  <si>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</si>
  <si>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</si>
  <si>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</si>
  <si>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</si>
  <si>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</si>
  <si>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</si>
  <si>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</si>
  <si>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</si>
  <si>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</si>
  <si>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</si>
  <si>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</si>
  <si>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</si>
  <si>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</si>
  <si>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</si>
  <si>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</si>
  <si>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</si>
  <si>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</si>
  <si>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</si>
  <si>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</si>
  <si>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</si>
  <si>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</si>
  <si>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</si>
  <si>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</si>
  <si>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</si>
  <si>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</si>
  <si>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</si>
  <si>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</si>
  <si>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</si>
  <si>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</si>
  <si>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</si>
  <si>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</si>
  <si>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</si>
  <si>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</si>
  <si>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</si>
  <si>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</si>
  <si>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</si>
  <si>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</si>
  <si>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</si>
  <si>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</si>
  <si>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</si>
  <si>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</si>
  <si>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</si>
  <si>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</si>
  <si>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</si>
  <si>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</si>
  <si>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</si>
  <si>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</si>
  <si>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</si>
  <si>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</si>
  <si>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</si>
  <si>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</si>
  <si>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</si>
  <si>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</si>
  <si>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</si>
  <si>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</si>
  <si>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</si>
  <si>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</si>
  <si>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</si>
  <si>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</si>
  <si>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</si>
  <si>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</si>
  <si>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</si>
  <si>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</si>
  <si>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</si>
  <si>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</si>
  <si>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</si>
  <si>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</si>
  <si>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</si>
  <si>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</si>
  <si>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</si>
  <si>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</si>
  <si>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</si>
  <si>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</si>
  <si>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</si>
  <si>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</si>
  <si>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</si>
  <si>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</si>
  <si>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</si>
  <si>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</si>
  <si>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</si>
  <si>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</si>
  <si>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</si>
  <si>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</si>
  <si>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</si>
  <si>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</si>
  <si>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</si>
  <si>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</si>
  <si>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</si>
  <si>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</si>
  <si>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</si>
  <si>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</si>
  <si>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</si>
  <si>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</si>
  <si>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</si>
  <si>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</si>
  <si>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</si>
  <si>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</si>
  <si>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</si>
  <si>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</si>
  <si>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</si>
  <si>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</si>
  <si>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</si>
  <si>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</si>
  <si>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</si>
  <si>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</si>
  <si>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</si>
  <si>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</si>
  <si>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</si>
  <si>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</si>
  <si>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</si>
  <si>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</si>
  <si>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</si>
  <si>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</si>
  <si>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</si>
  <si>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</si>
  <si>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</si>
  <si>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</si>
  <si>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</si>
  <si>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</si>
  <si>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</si>
  <si>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</si>
  <si>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</si>
  <si>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</si>
  <si>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</si>
  <si>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</si>
  <si>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</si>
  <si>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</si>
  <si>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</si>
  <si>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</si>
  <si>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</si>
  <si>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</si>
  <si>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</si>
  <si>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</si>
  <si>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</si>
  <si>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</si>
  <si>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</si>
  <si>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</si>
  <si>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</si>
  <si>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</si>
  <si>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</si>
  <si>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</si>
  <si>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</si>
  <si>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</si>
  <si>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</si>
  <si>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</si>
  <si>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</si>
  <si>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</si>
  <si>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</si>
  <si>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</si>
  <si>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</si>
  <si>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</si>
  <si>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</si>
  <si>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</si>
  <si>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</si>
  <si>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</si>
  <si>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</si>
  <si>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</si>
  <si>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</si>
  <si>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</si>
  <si>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</si>
  <si>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</si>
  <si>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</si>
  <si>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</si>
  <si>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</si>
  <si>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</si>
  <si>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</si>
  <si>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</si>
  <si>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</si>
  <si>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</si>
  <si>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</si>
  <si>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</si>
  <si>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</si>
  <si>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</si>
  <si>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</si>
  <si>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</si>
  <si>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</si>
  <si>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</si>
  <si>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</si>
  <si>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</si>
  <si>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</si>
  <si>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</si>
  <si>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</si>
  <si>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</si>
  <si>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</si>
  <si>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</si>
  <si>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</si>
  <si>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</si>
  <si>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</si>
  <si>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</si>
  <si>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</si>
  <si>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</si>
  <si>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</si>
  <si>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</si>
  <si>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</si>
  <si>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</si>
  <si>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</si>
  <si>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</si>
  <si>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</si>
  <si>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</si>
  <si>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</si>
  <si>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</si>
  <si>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</si>
  <si>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</si>
  <si>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</si>
  <si>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</si>
  <si>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</si>
  <si>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</si>
  <si>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</si>
  <si>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</si>
  <si>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</si>
  <si>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</si>
  <si>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</si>
  <si>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</si>
  <si>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</si>
  <si>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</si>
  <si>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</si>
  <si>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</si>
  <si>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</si>
  <si>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</si>
  <si>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</si>
  <si>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</si>
  <si>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</si>
  <si>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</si>
  <si>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</si>
  <si>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</si>
  <si>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</si>
  <si>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</si>
  <si>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</si>
  <si>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</si>
  <si>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</si>
  <si>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</si>
  <si>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</si>
  <si>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</si>
  <si>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</si>
  <si>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</si>
  <si>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</si>
  <si>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</si>
  <si>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</si>
  <si>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</si>
  <si>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</si>
  <si>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</si>
  <si>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</si>
  <si>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</si>
  <si>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</si>
  <si>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</si>
  <si>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</si>
  <si>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</si>
  <si>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</si>
  <si>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</si>
  <si>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</si>
  <si>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</si>
  <si>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</si>
  <si>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</si>
  <si>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</si>
  <si>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</si>
  <si>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</si>
  <si>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</si>
  <si>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</si>
  <si>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</si>
  <si>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</si>
  <si>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</si>
  <si>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</si>
  <si>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</si>
  <si>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</si>
  <si>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</si>
  <si>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</si>
  <si>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</si>
  <si>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</si>
  <si>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</si>
  <si>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</si>
  <si>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</si>
  <si>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</si>
  <si>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</si>
  <si>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</si>
  <si>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</si>
  <si>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</si>
  <si>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</si>
  <si>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</si>
  <si>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</si>
  <si>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</si>
  <si>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</si>
  <si>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</si>
  <si>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</si>
  <si>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</si>
  <si>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</si>
  <si>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</si>
  <si>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</si>
  <si>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</si>
  <si>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</si>
  <si>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</si>
  <si>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</si>
  <si>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</si>
  <si>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</si>
  <si>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</si>
  <si>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</si>
  <si>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</si>
  <si>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</si>
  <si>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</si>
  <si>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</si>
  <si>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</si>
  <si>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</si>
  <si>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</si>
  <si>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</si>
  <si>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</si>
  <si>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</si>
  <si>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</si>
  <si>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</si>
  <si>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</si>
  <si>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</si>
  <si>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</si>
  <si>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</si>
  <si>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</si>
  <si>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</si>
  <si>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</si>
  <si>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</si>
  <si>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</si>
  <si>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</si>
  <si>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</si>
  <si>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</si>
  <si>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</si>
  <si>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</si>
  <si>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</si>
  <si>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</si>
  <si>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</si>
  <si>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</si>
  <si>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</si>
  <si>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</si>
  <si>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</si>
  <si>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</si>
  <si>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</si>
  <si>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</si>
  <si>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</si>
  <si>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</si>
  <si>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</si>
  <si>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</si>
  <si>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</si>
  <si>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</si>
  <si>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</si>
  <si>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</si>
  <si>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</si>
  <si>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</si>
  <si>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</si>
  <si>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</si>
  <si>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</si>
  <si>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</si>
  <si>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</si>
  <si>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</si>
  <si>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</si>
  <si>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</si>
  <si>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</si>
  <si>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</si>
  <si>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</si>
  <si>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</si>
  <si>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</si>
  <si>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</si>
  <si>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</si>
  <si>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</si>
  <si>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</si>
  <si>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</si>
  <si>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</si>
  <si>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</si>
  <si>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</si>
  <si>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</si>
  <si>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</si>
  <si>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</si>
  <si>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</si>
  <si>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</si>
  <si>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</si>
  <si>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</si>
  <si>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</si>
  <si>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</si>
  <si>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</si>
  <si>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</si>
  <si>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</si>
  <si>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</si>
  <si>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</si>
  <si>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</si>
  <si>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</si>
  <si>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</si>
  <si>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</si>
  <si>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</si>
  <si>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</si>
  <si>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</si>
  <si>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</si>
  <si>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</si>
  <si>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</si>
  <si>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</si>
  <si>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</si>
  <si>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</si>
  <si>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</si>
  <si>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</si>
  <si>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</si>
  <si>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</si>
  <si>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</si>
  <si>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</si>
  <si>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</si>
  <si>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</si>
  <si>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</si>
  <si>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</si>
  <si>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</si>
  <si>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</si>
  <si>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</si>
  <si>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</si>
  <si>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</si>
  <si>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</si>
  <si>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</si>
  <si>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</si>
  <si>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</si>
  <si>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</si>
  <si>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</si>
  <si>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</si>
  <si>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</si>
  <si>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</si>
  <si>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</si>
  <si>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</si>
  <si>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</si>
  <si>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</si>
  <si>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</si>
  <si>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</si>
  <si>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</si>
  <si>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</si>
  <si>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</si>
  <si>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</si>
  <si>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</si>
  <si>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</si>
  <si>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</si>
  <si>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</si>
  <si>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</si>
  <si>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</si>
  <si>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</si>
  <si>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</si>
  <si>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</si>
  <si>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</si>
  <si>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</si>
  <si>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</si>
  <si>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</si>
  <si>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</si>
  <si>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</si>
  <si>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</si>
  <si>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</si>
  <si>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</si>
  <si>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</si>
  <si>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</si>
  <si>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</si>
  <si>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</si>
  <si>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</si>
  <si>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</si>
  <si>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</si>
  <si>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</si>
  <si>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</si>
  <si>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</si>
  <si>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</si>
  <si>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</si>
  <si>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</si>
  <si>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</si>
  <si>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</si>
  <si>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</si>
  <si>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</si>
  <si>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</si>
  <si>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</si>
  <si>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</si>
  <si>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</si>
  <si>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</si>
  <si>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</si>
  <si>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</si>
  <si>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</si>
  <si>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</si>
  <si>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</si>
  <si>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</si>
  <si>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</si>
  <si>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</si>
  <si>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</si>
  <si>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</si>
  <si>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</si>
  <si>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</si>
  <si>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</si>
  <si>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</si>
  <si>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</si>
  <si>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</si>
  <si>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</si>
  <si>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</si>
  <si>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</si>
  <si>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</si>
  <si>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</si>
  <si>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</si>
  <si>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</si>
  <si>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</si>
  <si>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</si>
  <si>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</si>
  <si>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</si>
  <si>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</si>
  <si>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</si>
  <si>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</si>
  <si>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</si>
  <si>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</si>
  <si>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</si>
  <si>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</si>
  <si>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</si>
  <si>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</si>
  <si>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</si>
  <si>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</si>
  <si>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</si>
  <si>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</si>
  <si>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</si>
  <si>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</si>
  <si>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</si>
  <si>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</si>
  <si>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</si>
  <si>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</si>
  <si>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</si>
  <si>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</si>
  <si>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</si>
  <si>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</si>
  <si>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</si>
  <si>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</si>
  <si>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</si>
  <si>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</si>
  <si>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</si>
  <si>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</si>
  <si>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</si>
  <si>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</si>
  <si>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</si>
  <si>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</si>
  <si>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</si>
  <si>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</si>
  <si>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</si>
  <si>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</si>
  <si>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</si>
  <si>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</si>
  <si>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</si>
  <si>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</si>
  <si>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</si>
  <si>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</si>
  <si>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</si>
  <si>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</si>
  <si>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</si>
  <si>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</si>
  <si>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</si>
  <si>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</si>
  <si>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</si>
  <si>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</si>
  <si>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</si>
  <si>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</si>
  <si>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</si>
  <si>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</si>
  <si>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</si>
  <si>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</si>
  <si>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</si>
  <si>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</si>
  <si>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</si>
  <si>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</si>
  <si>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</si>
  <si>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</si>
  <si>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</si>
  <si>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</si>
  <si>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</si>
  <si>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</si>
  <si>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</si>
  <si>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</si>
  <si>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</si>
  <si>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</si>
  <si>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</si>
  <si>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</si>
  <si>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</si>
  <si>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</si>
  <si>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</si>
  <si>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</si>
  <si>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</si>
  <si>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</si>
  <si>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</si>
  <si>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</si>
  <si>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</si>
  <si>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</si>
  <si>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</si>
  <si>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</si>
  <si>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</si>
  <si>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</si>
  <si>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</si>
  <si>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</si>
  <si>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</si>
  <si>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</si>
  <si>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</si>
  <si>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</si>
  <si>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</si>
  <si>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</si>
  <si>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</si>
  <si>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</si>
  <si>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</si>
  <si>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</si>
  <si>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</si>
  <si>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</si>
  <si>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</si>
  <si>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</si>
  <si>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</si>
  <si>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</si>
  <si>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</si>
  <si>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</si>
  <si>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</si>
  <si>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</si>
  <si>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</si>
  <si>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</si>
  <si>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</si>
  <si>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</si>
  <si>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</si>
  <si>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</si>
  <si>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</si>
  <si>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</si>
  <si>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</si>
  <si>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</si>
  <si>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</si>
  <si>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</si>
  <si>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</si>
  <si>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</si>
  <si>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</si>
  <si>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</si>
  <si>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</si>
  <si>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</si>
  <si>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</si>
  <si>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</si>
  <si>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</si>
  <si>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</si>
  <si>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</si>
  <si>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</si>
  <si>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</si>
  <si>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</si>
  <si>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</si>
  <si>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</si>
  <si>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</si>
  <si>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</si>
  <si>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</si>
  <si>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</si>
  <si>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</si>
  <si>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</si>
  <si>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</si>
  <si>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</si>
  <si>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</si>
  <si>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</si>
  <si>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</si>
  <si>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</si>
  <si>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</si>
  <si>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</si>
  <si>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</si>
  <si>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</si>
  <si>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</si>
  <si>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</si>
  <si>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</si>
  <si>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</si>
  <si>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</si>
  <si>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</si>
  <si>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</si>
  <si>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</si>
  <si>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</si>
  <si>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</si>
  <si>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</si>
  <si>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</si>
  <si>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</si>
  <si>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</si>
  <si>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</si>
  <si>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</si>
  <si>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</si>
  <si>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</si>
  <si>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</si>
  <si>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</si>
  <si>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</si>
  <si>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</si>
  <si>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</si>
  <si>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</si>
  <si>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</si>
  <si>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</si>
  <si>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</si>
  <si>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</si>
  <si>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</si>
  <si>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</si>
  <si>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</si>
  <si>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</si>
  <si>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</si>
  <si>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</si>
  <si>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</si>
  <si>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</si>
  <si>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</si>
  <si>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</si>
  <si>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</si>
  <si>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</si>
  <si>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</si>
  <si>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</si>
  <si>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</si>
  <si>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</si>
  <si>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</si>
  <si>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</si>
  <si>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</si>
  <si>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</si>
  <si>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</si>
  <si>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</si>
  <si>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</si>
  <si>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</si>
  <si>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</si>
  <si>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</si>
  <si>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</si>
  <si>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</si>
  <si>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</si>
  <si>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</si>
  <si>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</si>
  <si>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</si>
  <si>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</si>
  <si>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</si>
  <si>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</si>
  <si>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</si>
  <si>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</si>
  <si>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</si>
  <si>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</si>
  <si>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</si>
  <si>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</si>
  <si>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</si>
  <si>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</si>
  <si>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</si>
  <si>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</si>
  <si>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</si>
  <si>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</si>
  <si>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</si>
  <si>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</si>
  <si>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</si>
  <si>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</si>
  <si>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</si>
  <si>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</si>
  <si>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</si>
  <si>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</si>
  <si>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</si>
  <si>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</si>
  <si>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</si>
  <si>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</si>
  <si>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</si>
  <si>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</si>
  <si>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</si>
  <si>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</si>
  <si>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</si>
  <si>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</si>
  <si>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</si>
  <si>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</si>
  <si>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</si>
  <si>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</si>
  <si>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</si>
  <si>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</si>
  <si>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</si>
  <si>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</si>
  <si>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</si>
  <si>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</si>
  <si>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</si>
  <si>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</si>
  <si>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</si>
  <si>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</si>
  <si>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</si>
  <si>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</si>
  <si>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</si>
  <si>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</si>
  <si>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</si>
  <si>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</si>
  <si>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</si>
  <si>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</si>
  <si>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</si>
  <si>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</si>
  <si>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</si>
  <si>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</si>
  <si>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</si>
  <si>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</si>
  <si>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</si>
  <si>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</si>
  <si>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</si>
  <si>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</si>
  <si>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</si>
  <si>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</si>
  <si>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</si>
  <si>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</si>
  <si>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</si>
  <si>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</si>
  <si>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</si>
  <si>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</si>
  <si>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</si>
  <si>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</si>
  <si>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</si>
  <si>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</si>
  <si>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</si>
  <si>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</si>
  <si>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</si>
  <si>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</si>
  <si>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</si>
  <si>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</si>
  <si>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</si>
  <si>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</si>
  <si>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</si>
  <si>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</si>
  <si>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</si>
  <si>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</si>
  <si>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</si>
  <si>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</si>
  <si>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</si>
  <si>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</si>
  <si>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</si>
  <si>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</si>
  <si>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</si>
  <si>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</si>
  <si>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</si>
  <si>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</si>
  <si>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</si>
  <si>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</si>
  <si>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</si>
  <si>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</si>
  <si>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</si>
  <si>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</si>
  <si>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</si>
  <si>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</si>
  <si>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</si>
  <si>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</si>
  <si>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</si>
  <si>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</si>
  <si>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</si>
  <si>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</si>
  <si>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</si>
  <si>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</si>
  <si>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</si>
  <si>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</si>
  <si>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</si>
  <si>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</si>
  <si>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</si>
  <si>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</si>
  <si>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</si>
  <si>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</si>
  <si>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</si>
  <si>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</si>
  <si>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</si>
  <si>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</si>
  <si>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</si>
  <si>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</si>
  <si>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</si>
  <si>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</si>
  <si>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</si>
  <si>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</si>
  <si>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</si>
  <si>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</si>
  <si>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</si>
  <si>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</si>
  <si>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</si>
  <si>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</si>
  <si>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</si>
  <si>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</si>
  <si>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</si>
  <si>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</si>
  <si>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</si>
  <si>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</si>
  <si>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</si>
  <si>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</si>
  <si>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</si>
  <si>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</si>
  <si>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</si>
  <si>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</si>
  <si>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</si>
  <si>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</si>
  <si>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</si>
  <si>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</si>
  <si>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</si>
  <si>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</si>
  <si>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</si>
  <si>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</si>
  <si>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</si>
  <si>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</si>
  <si>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</si>
  <si>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</si>
  <si>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</si>
  <si>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</si>
  <si>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</si>
  <si>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</si>
  <si>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</si>
  <si>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</si>
  <si>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</si>
  <si>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</si>
  <si>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</si>
  <si>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</si>
  <si>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</si>
  <si>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</si>
  <si>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</si>
  <si>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</si>
  <si>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</si>
  <si>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</si>
  <si>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</si>
  <si>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</si>
  <si>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</si>
  <si>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</si>
  <si>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</si>
  <si>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</si>
  <si>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</si>
  <si>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</si>
  <si>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</si>
  <si>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</si>
  <si>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</si>
  <si>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</si>
  <si>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</si>
  <si>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</si>
  <si>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</si>
  <si>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</si>
  <si>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</si>
  <si>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</si>
  <si>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</si>
  <si>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</si>
  <si>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</si>
  <si>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</si>
  <si>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</si>
  <si>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</si>
  <si>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</si>
  <si>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</si>
  <si>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</si>
  <si>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</si>
  <si>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</si>
  <si>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</si>
  <si>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</si>
  <si>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</si>
  <si>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</si>
  <si>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</si>
  <si>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</si>
  <si>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</si>
  <si>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</si>
  <si>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</si>
  <si>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</si>
  <si>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</si>
  <si>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</si>
  <si>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</si>
  <si>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</si>
  <si>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</si>
  <si>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</si>
  <si>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</si>
  <si>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</si>
  <si>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</si>
  <si>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</si>
  <si>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</si>
  <si>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</si>
  <si>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</si>
  <si>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</si>
  <si>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</si>
  <si>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</si>
  <si>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</si>
  <si>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</si>
  <si>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</si>
  <si>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</si>
  <si>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</si>
  <si>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</si>
  <si>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</si>
  <si>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</si>
  <si>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</si>
  <si>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</si>
  <si>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</si>
  <si>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</si>
  <si>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</si>
  <si>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</si>
  <si>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</si>
  <si>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</si>
  <si>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</si>
  <si>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</si>
  <si>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</si>
  <si>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</si>
  <si>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</si>
  <si>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</si>
  <si>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</si>
  <si>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</si>
  <si>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</si>
  <si>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</si>
  <si>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</si>
  <si>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</si>
  <si>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</si>
  <si>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</si>
  <si>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</si>
  <si>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</si>
  <si>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</si>
  <si>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</si>
  <si>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</si>
  <si>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</si>
  <si>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</si>
  <si>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</si>
  <si>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</si>
  <si>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</si>
  <si>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</si>
  <si>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</si>
  <si>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</si>
  <si>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</si>
  <si>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</si>
  <si>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</si>
  <si>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</si>
  <si>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</si>
  <si>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</si>
  <si>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</si>
  <si>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</si>
  <si>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</si>
  <si>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</si>
  <si>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</si>
  <si>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</si>
  <si>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</si>
  <si>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</si>
  <si>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</si>
  <si>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</si>
  <si>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</si>
  <si>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</si>
  <si>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</si>
  <si>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</si>
  <si>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</si>
  <si>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</si>
  <si>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</si>
  <si>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</si>
  <si>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</si>
  <si>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</si>
  <si>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</si>
  <si>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</si>
  <si>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</si>
  <si>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</si>
  <si>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</si>
  <si>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</si>
  <si>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</si>
  <si>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</si>
  <si>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</si>
  <si>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</si>
  <si>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</si>
  <si>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</si>
  <si>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</si>
  <si>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</si>
  <si>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</si>
  <si>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</si>
  <si>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</si>
  <si>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</si>
  <si>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</si>
  <si>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</si>
  <si>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</si>
  <si>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</si>
  <si>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</si>
  <si>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</si>
  <si>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</si>
  <si>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</si>
  <si>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</si>
  <si>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</si>
  <si>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</si>
  <si>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</si>
  <si>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</si>
  <si>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</si>
  <si>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</si>
  <si>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</si>
  <si>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</si>
  <si>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</si>
  <si>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</si>
  <si>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</si>
  <si>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</si>
  <si>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</si>
  <si>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</si>
  <si>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</si>
  <si>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</si>
  <si>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</si>
  <si>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</si>
  <si>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</si>
  <si>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</si>
  <si>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</si>
  <si>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</si>
  <si>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</si>
  <si>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</si>
  <si>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</si>
  <si>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</si>
  <si>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</si>
  <si>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</si>
  <si>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</si>
  <si>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</si>
  <si>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</si>
  <si>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</si>
  <si>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</si>
  <si>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</si>
  <si>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</si>
  <si>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</si>
  <si>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</si>
  <si>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</si>
  <si>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</si>
  <si>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</si>
  <si>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</si>
  <si>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</si>
  <si>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</si>
  <si>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</si>
  <si>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</si>
  <si>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</si>
  <si>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</si>
  <si>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</si>
  <si>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</si>
  <si>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</si>
  <si>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</si>
  <si>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</si>
  <si>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</si>
  <si>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</si>
  <si>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</si>
  <si>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</si>
  <si>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</si>
  <si>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</si>
  <si>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</si>
  <si>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</si>
  <si>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</si>
  <si>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</si>
  <si>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</si>
  <si>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</si>
  <si>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</si>
  <si>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</si>
  <si>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</si>
  <si>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</si>
  <si>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</si>
  <si>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</si>
  <si>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</si>
  <si>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</si>
  <si>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</si>
  <si>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</si>
  <si>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</si>
  <si>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</si>
  <si>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</si>
  <si>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</si>
  <si>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</si>
  <si>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</si>
  <si>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</si>
  <si>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</si>
  <si>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</si>
  <si>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</si>
  <si>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</si>
  <si>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</si>
  <si>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</si>
  <si>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</si>
  <si>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</si>
  <si>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</si>
  <si>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</si>
  <si>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</si>
  <si>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</si>
  <si>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</si>
  <si>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</si>
  <si>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</si>
  <si>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</si>
  <si>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</si>
  <si>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</si>
  <si>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</si>
  <si>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</si>
  <si>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</si>
  <si>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</si>
  <si>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</si>
  <si>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</si>
  <si>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</si>
  <si>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</si>
  <si>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</si>
  <si>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</si>
  <si>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</si>
  <si>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</si>
  <si>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</si>
  <si>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</si>
  <si>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</si>
  <si>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</si>
  <si>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</si>
  <si>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</si>
  <si>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</si>
  <si>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</si>
  <si>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</si>
  <si>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</si>
  <si>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</si>
  <si>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</si>
  <si>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</si>
  <si>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</si>
  <si>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</si>
  <si>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</si>
  <si>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</si>
  <si>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</si>
  <si>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</si>
  <si>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</si>
  <si>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</si>
  <si>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</si>
  <si>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</si>
  <si>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</si>
  <si>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</si>
  <si>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</si>
  <si>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</si>
  <si>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</si>
  <si>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</si>
  <si>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</si>
  <si>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</si>
  <si>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</si>
  <si>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</si>
  <si>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</si>
  <si>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</si>
  <si>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</si>
  <si>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</si>
  <si>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</si>
  <si>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</si>
  <si>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</si>
  <si>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</si>
  <si>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</si>
  <si>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</si>
  <si>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</si>
  <si>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</si>
  <si>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</si>
  <si>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</si>
  <si>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</si>
  <si>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</si>
  <si>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</si>
  <si>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</si>
  <si>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</si>
  <si>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</si>
  <si>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</si>
  <si>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</si>
  <si>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</si>
  <si>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</si>
  <si>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</si>
  <si>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</si>
  <si>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</si>
  <si>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</si>
  <si>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</si>
  <si>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</si>
  <si>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</si>
  <si>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</si>
  <si>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</si>
  <si>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</si>
  <si>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</si>
  <si>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</si>
  <si>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</si>
  <si>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</si>
  <si>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</si>
  <si>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</si>
  <si>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</si>
  <si>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</si>
  <si>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</si>
  <si>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</si>
  <si>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</si>
  <si>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</si>
  <si>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</si>
  <si>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</si>
  <si>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</si>
  <si>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</si>
  <si>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</si>
  <si>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</si>
  <si>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</si>
  <si>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</si>
  <si>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</si>
  <si>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</si>
  <si>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</si>
  <si>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</si>
  <si>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</si>
  <si>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</si>
  <si>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</si>
  <si>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</si>
  <si>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</si>
  <si>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</si>
  <si>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</si>
  <si>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</si>
  <si>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</si>
  <si>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</si>
  <si>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</si>
  <si>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</si>
  <si>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</si>
  <si>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</si>
  <si>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</si>
  <si>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</si>
  <si>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</si>
  <si>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</si>
  <si>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</si>
  <si>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</si>
  <si>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</si>
  <si>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</si>
  <si>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</si>
  <si>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</si>
  <si>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</si>
  <si>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</si>
  <si>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</si>
  <si>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</si>
  <si>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</si>
  <si>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</si>
  <si>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</si>
  <si>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</si>
  <si>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</si>
  <si>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</si>
  <si>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</si>
  <si>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</si>
  <si>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</si>
  <si>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</si>
  <si>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</si>
  <si>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</si>
  <si>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</si>
  <si>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</si>
  <si>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</si>
  <si>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</si>
  <si>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</si>
  <si>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</si>
  <si>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</si>
  <si>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</si>
  <si>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</si>
  <si>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</si>
  <si>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</si>
  <si>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</si>
  <si>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</si>
  <si>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</si>
  <si>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</si>
  <si>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</si>
  <si>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</si>
  <si>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</si>
  <si>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</si>
  <si>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</si>
  <si>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</si>
  <si>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</si>
  <si>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</si>
  <si>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</si>
  <si>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</si>
  <si>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</si>
  <si>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</si>
  <si>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</si>
  <si>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</si>
  <si>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</si>
  <si>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</si>
  <si>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</si>
  <si>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</si>
  <si>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</si>
  <si>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</si>
  <si>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</si>
  <si>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</si>
  <si>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</si>
  <si>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</si>
  <si>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</si>
  <si>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</si>
  <si>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</si>
  <si>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</si>
  <si>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</si>
  <si>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</si>
  <si>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</si>
  <si>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</si>
  <si>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</si>
  <si>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</si>
  <si>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</si>
  <si>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</si>
  <si>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</si>
  <si>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</si>
  <si>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</si>
  <si>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</si>
  <si>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</si>
  <si>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</si>
  <si>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</si>
  <si>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</si>
  <si>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</si>
  <si>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</si>
  <si>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</si>
  <si>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</si>
  <si>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</si>
  <si>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</si>
  <si>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</si>
  <si>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</si>
  <si>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</si>
  <si>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</si>
  <si>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</si>
  <si>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</si>
  <si>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</si>
  <si>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</si>
  <si>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</si>
  <si>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</si>
  <si>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</si>
  <si>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</si>
  <si>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</si>
  <si>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</si>
  <si>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</si>
  <si>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</si>
  <si>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</si>
  <si>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</si>
  <si>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</si>
  <si>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</si>
  <si>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</si>
  <si>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</si>
  <si>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</si>
  <si>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</si>
  <si>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</si>
  <si>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</si>
  <si>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</si>
  <si>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</si>
  <si>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</si>
  <si>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</si>
  <si>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</si>
  <si>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</si>
  <si>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</si>
  <si>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</si>
  <si>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</si>
  <si>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</si>
  <si>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</si>
  <si>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</si>
  <si>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</si>
  <si>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</si>
  <si>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</si>
  <si>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</si>
  <si>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</si>
  <si>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</si>
  <si>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</si>
  <si>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</si>
  <si>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</si>
  <si>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</si>
  <si>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</si>
  <si>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</si>
  <si>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</si>
  <si>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</si>
  <si>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</si>
  <si>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</si>
  <si>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</si>
  <si>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</si>
  <si>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</si>
  <si>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</si>
  <si>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</si>
  <si>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</si>
  <si>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</si>
  <si>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</si>
  <si>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</si>
  <si>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</si>
  <si>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</si>
  <si>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</si>
  <si>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</si>
  <si>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</si>
  <si>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</si>
  <si>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</si>
  <si>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</si>
  <si>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</si>
  <si>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</si>
  <si>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</si>
  <si>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</si>
  <si>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</si>
  <si>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</si>
  <si>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</si>
  <si>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</si>
  <si>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</si>
  <si>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</si>
  <si>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</si>
  <si>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</si>
  <si>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</si>
  <si>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</si>
  <si>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</si>
  <si>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</si>
  <si>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</si>
  <si>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</si>
  <si>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</si>
  <si>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</si>
  <si>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</si>
  <si>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</si>
  <si>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</si>
  <si>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</si>
  <si>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</si>
  <si>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</si>
  <si>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</si>
  <si>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</si>
  <si>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</si>
  <si>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</si>
  <si>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</si>
  <si>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</si>
  <si>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</si>
  <si>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</si>
  <si>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</si>
  <si>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</si>
  <si>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</si>
  <si>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</si>
  <si>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</si>
  <si>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</si>
  <si>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</si>
  <si>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</si>
  <si>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</si>
  <si>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</si>
  <si>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</si>
  <si>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</si>
  <si>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</si>
  <si>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</si>
  <si>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</si>
  <si>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</si>
  <si>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</si>
  <si>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</si>
  <si>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</si>
  <si>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</si>
  <si>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</si>
  <si>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</si>
  <si>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</si>
  <si>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</si>
  <si>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</si>
  <si>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</si>
  <si>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</si>
  <si>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</si>
  <si>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</si>
  <si>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</si>
  <si>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</si>
  <si>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</si>
  <si>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</si>
  <si>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</si>
  <si>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</si>
  <si>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</si>
  <si>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</si>
  <si>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</si>
  <si>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</si>
  <si>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</si>
  <si>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</si>
  <si>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</si>
  <si>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</si>
  <si>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</si>
  <si>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</si>
  <si>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</si>
  <si>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</si>
  <si>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</si>
  <si>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</si>
  <si>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</si>
  <si>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</si>
  <si>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</si>
  <si>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</si>
  <si>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</si>
  <si>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</si>
  <si>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</si>
  <si>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</si>
  <si>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</si>
  <si>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</si>
  <si>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</si>
  <si>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</si>
  <si>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</si>
  <si>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</si>
  <si>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</si>
  <si>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</si>
  <si>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</si>
  <si>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</si>
  <si>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</si>
  <si>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</si>
  <si>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</si>
  <si>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</si>
  <si>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</si>
  <si>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</si>
  <si>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</si>
  <si>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</si>
  <si>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</si>
  <si>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</si>
  <si>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</si>
  <si>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</si>
  <si>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</si>
  <si>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</si>
  <si>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</si>
  <si>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</si>
  <si>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</si>
  <si>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</si>
  <si>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</si>
  <si>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</si>
  <si>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</si>
  <si>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</si>
  <si>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</si>
  <si>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</si>
  <si>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</si>
  <si>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</si>
  <si>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</si>
  <si>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</si>
  <si>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</si>
  <si>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</si>
  <si>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</si>
  <si>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</si>
  <si>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</si>
  <si>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</si>
  <si>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</si>
  <si>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</si>
  <si>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</si>
  <si>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</si>
  <si>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</si>
  <si>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</si>
  <si>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</si>
  <si>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</si>
  <si>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</si>
  <si>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</si>
  <si>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</si>
  <si>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</si>
  <si>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</si>
  <si>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</si>
  <si>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</si>
  <si>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</si>
  <si>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</si>
  <si>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</si>
  <si>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</si>
  <si>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</si>
  <si>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</si>
  <si>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</si>
  <si>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</si>
  <si>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</si>
  <si>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</si>
  <si>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</si>
  <si>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</si>
  <si>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</si>
  <si>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</si>
  <si>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</si>
  <si>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</si>
  <si>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</si>
  <si>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</si>
  <si>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</si>
  <si>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</si>
  <si>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</si>
  <si>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</si>
  <si>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</si>
  <si>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</si>
  <si>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</si>
  <si>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</si>
  <si>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</si>
  <si>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</si>
  <si>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</si>
  <si>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</si>
  <si>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</si>
  <si>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</si>
  <si>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</si>
  <si>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</si>
  <si>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</si>
  <si>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</si>
  <si>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</si>
  <si>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</si>
  <si>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</si>
  <si>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</si>
  <si>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</si>
  <si>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</si>
  <si>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</si>
  <si>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</si>
  <si>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</si>
  <si>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</si>
  <si>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</si>
  <si>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</si>
  <si>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</si>
  <si>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</si>
  <si>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</si>
  <si>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</si>
  <si>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</si>
  <si>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</si>
  <si>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</si>
  <si>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</si>
  <si>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</si>
  <si>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</si>
  <si>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</si>
  <si>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</si>
  <si>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</si>
  <si>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</si>
  <si>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</si>
  <si>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</si>
  <si>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</si>
  <si>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</si>
  <si>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</si>
  <si>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</si>
  <si>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</si>
  <si>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</si>
  <si>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</si>
  <si>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</si>
  <si>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</si>
  <si>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</si>
  <si>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</si>
  <si>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</si>
  <si>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</si>
  <si>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</si>
  <si>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</si>
  <si>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</si>
  <si>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</si>
  <si>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</si>
  <si>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</si>
  <si>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</si>
  <si>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</si>
  <si>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</si>
  <si>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</si>
  <si>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</si>
  <si>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</si>
  <si>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</si>
  <si>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</si>
  <si>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</si>
  <si>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</si>
  <si>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</si>
  <si>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</si>
  <si>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</si>
  <si>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</si>
  <si>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</si>
  <si>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</si>
  <si>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</si>
  <si>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</si>
  <si>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</si>
  <si>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</si>
  <si>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</si>
  <si>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</si>
  <si>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</si>
  <si>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</si>
  <si>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</si>
  <si>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</si>
  <si>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</si>
  <si>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</si>
  <si>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</si>
  <si>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</si>
  <si>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</si>
  <si>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</si>
  <si>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</si>
  <si>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</si>
  <si>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</si>
  <si>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</si>
  <si>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</si>
  <si>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</si>
  <si>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</si>
  <si>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</si>
  <si>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</si>
  <si>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</si>
  <si>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</si>
  <si>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</si>
  <si>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</si>
  <si>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</si>
  <si>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</si>
  <si>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</si>
  <si>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</si>
  <si>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</si>
  <si>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</si>
  <si>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</si>
  <si>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</si>
  <si>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</si>
  <si>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</si>
  <si>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</si>
  <si>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</si>
  <si>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</si>
  <si>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</si>
  <si>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</si>
  <si>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</si>
  <si>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</si>
  <si>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</si>
  <si>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</si>
  <si>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</si>
  <si>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</si>
  <si>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</si>
  <si>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</si>
  <si>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</si>
  <si>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</si>
  <si>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</si>
  <si>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</si>
  <si>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</si>
  <si>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</si>
  <si>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</si>
  <si>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</si>
  <si>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</si>
  <si>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</si>
  <si>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</si>
  <si>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</si>
  <si>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</si>
  <si>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</si>
  <si>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</si>
  <si>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</si>
  <si>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</si>
  <si>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</si>
  <si>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</si>
  <si>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</si>
  <si>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</si>
  <si>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</si>
  <si>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</si>
  <si>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</si>
  <si>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</si>
  <si>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</si>
  <si>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</si>
  <si>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</si>
  <si>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</si>
  <si>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</si>
  <si>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</si>
  <si>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</si>
  <si>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</si>
  <si>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</si>
  <si>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</si>
  <si>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</si>
  <si>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</si>
  <si>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</si>
  <si>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</si>
  <si>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</si>
  <si>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</si>
  <si>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</si>
  <si>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</si>
  <si>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</si>
  <si>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</si>
  <si>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</si>
  <si>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</si>
  <si>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</si>
  <si>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</si>
  <si>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</si>
  <si>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</si>
  <si>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</si>
  <si>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</si>
  <si>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</si>
  <si>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</si>
  <si>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</si>
  <si>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</si>
  <si>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</si>
  <si>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</si>
  <si>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</si>
  <si>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</si>
  <si>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</si>
  <si>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</si>
  <si>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</si>
  <si>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</si>
  <si>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</si>
  <si>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</si>
  <si>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</si>
  <si>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</si>
  <si>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</si>
  <si>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</si>
  <si>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</si>
  <si>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</si>
  <si>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</si>
  <si>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</si>
  <si>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</si>
  <si>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</si>
  <si>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</si>
  <si>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</si>
  <si>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</si>
  <si>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</si>
  <si>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</si>
  <si>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</si>
  <si>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</si>
  <si>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</si>
  <si>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</si>
  <si>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</si>
  <si>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</si>
  <si>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</si>
  <si>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</si>
  <si>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</si>
  <si>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</si>
  <si>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</si>
  <si>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</si>
  <si>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</si>
  <si>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</si>
  <si>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</si>
  <si>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</si>
  <si>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</si>
  <si>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</si>
  <si>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</si>
  <si>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</si>
  <si>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</si>
  <si>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</si>
  <si>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</si>
  <si>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</si>
  <si>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</si>
  <si>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</si>
  <si>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</si>
  <si>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</si>
  <si>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</si>
  <si>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</si>
  <si>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</si>
  <si>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</si>
  <si>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</si>
  <si>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</si>
  <si>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</si>
  <si>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</si>
  <si>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</si>
  <si>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</si>
  <si>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</si>
  <si>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</si>
  <si>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</si>
  <si>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</si>
  <si>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</si>
  <si>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</si>
  <si>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</si>
  <si>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</si>
  <si>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</si>
  <si>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</si>
  <si>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</si>
  <si>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</si>
  <si>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</si>
  <si>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</si>
  <si>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</si>
  <si>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</si>
  <si>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</si>
  <si>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</si>
  <si>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</si>
  <si>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</si>
  <si>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</si>
  <si>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</si>
  <si>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</si>
  <si>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</si>
  <si>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</si>
  <si>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</si>
  <si>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</si>
  <si>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</si>
  <si>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</si>
  <si>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</si>
  <si>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</si>
  <si>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</si>
  <si>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</si>
  <si>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</si>
  <si>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</si>
  <si>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</si>
  <si>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</si>
  <si>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</si>
  <si>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</si>
  <si>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</si>
  <si>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</si>
  <si>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</si>
  <si>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</si>
  <si>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</si>
  <si>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</si>
  <si>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</si>
  <si>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</si>
  <si>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</si>
  <si>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</si>
  <si>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</si>
  <si>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</si>
  <si>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</si>
  <si>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</si>
  <si>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</si>
  <si>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</si>
  <si>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</si>
  <si>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</si>
  <si>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</si>
  <si>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</si>
  <si>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</si>
  <si>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</si>
  <si>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</si>
  <si>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</si>
  <si>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</si>
  <si>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</si>
  <si>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</si>
  <si>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</si>
  <si>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</si>
  <si>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</si>
  <si>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</si>
  <si>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</si>
  <si>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</si>
  <si>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</si>
  <si>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</si>
  <si>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</si>
  <si>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</si>
  <si>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</si>
  <si>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</si>
  <si>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</si>
  <si>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</si>
  <si>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</si>
  <si>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</si>
  <si>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</si>
  <si>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</si>
  <si>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</si>
  <si>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</si>
  <si>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</si>
  <si>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</si>
  <si>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</si>
  <si>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</si>
  <si>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</si>
  <si>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</si>
  <si>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</si>
  <si>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</si>
  <si>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</si>
  <si>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</si>
  <si>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</si>
  <si>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</si>
  <si>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</si>
  <si>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</si>
  <si>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</si>
  <si>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</si>
  <si>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</si>
  <si>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</si>
  <si>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</si>
  <si>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</si>
  <si>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</si>
  <si>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</si>
  <si>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</si>
  <si>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</si>
  <si>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</si>
  <si>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</si>
  <si>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</si>
  <si>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</si>
  <si>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</si>
  <si>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</si>
  <si>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</si>
  <si>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</si>
  <si>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</si>
  <si>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</si>
  <si>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</si>
  <si>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</si>
  <si>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</si>
  <si>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</si>
  <si>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</si>
  <si>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</si>
  <si>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</si>
  <si>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</si>
  <si>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</si>
  <si>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</si>
  <si>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</si>
  <si>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</si>
  <si>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</si>
  <si>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</si>
  <si>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</si>
  <si>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</si>
  <si>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</si>
  <si>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</si>
  <si>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</si>
  <si>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</si>
  <si>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</si>
  <si>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</si>
  <si>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</si>
  <si>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</si>
  <si>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</si>
  <si>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</si>
  <si>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</si>
  <si>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</si>
  <si>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</si>
  <si>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</si>
  <si>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</si>
  <si>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</si>
  <si>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</si>
  <si>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</si>
  <si>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</si>
  <si>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</si>
  <si>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</si>
  <si>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</si>
  <si>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</si>
  <si>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</si>
  <si>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</si>
  <si>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</si>
  <si>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</si>
  <si>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</si>
  <si>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</si>
  <si>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</si>
  <si>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</si>
  <si>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</si>
  <si>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</si>
  <si>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</si>
  <si>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</si>
  <si>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</si>
  <si>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</si>
  <si>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</si>
  <si>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</si>
  <si>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</si>
  <si>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</si>
  <si>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</si>
  <si>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</si>
  <si>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</si>
  <si>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</si>
  <si>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</si>
  <si>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</si>
  <si>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</si>
  <si>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</si>
  <si>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</si>
  <si>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</si>
  <si>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</si>
  <si>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</si>
  <si>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</si>
  <si>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</si>
  <si>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</si>
  <si>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</si>
  <si>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</si>
  <si>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</si>
  <si>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</si>
  <si>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</si>
  <si>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</si>
  <si>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</si>
  <si>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</si>
  <si>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</si>
  <si>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</si>
  <si>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</si>
  <si>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</si>
  <si>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</si>
  <si>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</si>
  <si>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</si>
  <si>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</si>
  <si>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</si>
  <si>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</si>
  <si>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</si>
  <si>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</si>
  <si>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</si>
  <si>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</si>
  <si>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</si>
  <si>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</si>
  <si>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</si>
  <si>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</si>
  <si>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</si>
  <si>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</si>
  <si>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</si>
  <si>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</si>
  <si>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</si>
  <si>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</si>
  <si>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</si>
  <si>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</si>
  <si>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</si>
  <si>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</si>
  <si>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</si>
  <si>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</si>
  <si>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</si>
  <si>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</si>
  <si>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</si>
  <si>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</si>
  <si>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</si>
  <si>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</si>
  <si>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</si>
  <si>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</si>
  <si>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</si>
  <si>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</si>
  <si>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</si>
  <si>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</si>
  <si>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</si>
  <si>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</si>
  <si>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</si>
  <si>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</si>
  <si>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</si>
  <si>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</si>
  <si>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</si>
  <si>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</si>
  <si>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</si>
  <si>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</si>
  <si>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</si>
  <si>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</si>
  <si>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</si>
  <si>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</si>
  <si>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</si>
  <si>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</si>
  <si>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</si>
  <si>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</si>
  <si>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</si>
  <si>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</si>
  <si>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</si>
  <si>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</si>
  <si>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</si>
  <si>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</si>
  <si>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</si>
  <si>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</si>
  <si>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</si>
  <si>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</si>
  <si>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</si>
  <si>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</si>
  <si>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</si>
  <si>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</si>
  <si>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</si>
  <si>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</si>
  <si>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</si>
  <si>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</si>
  <si>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</si>
  <si>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</si>
  <si>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</si>
  <si>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</si>
  <si>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</si>
  <si>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</si>
  <si>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</si>
  <si>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</si>
  <si>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</si>
  <si>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</si>
  <si>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</si>
  <si>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</si>
  <si>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</si>
  <si>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</si>
  <si>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</si>
  <si>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</si>
  <si>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</si>
  <si>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</si>
  <si>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</si>
  <si>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</si>
  <si>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</si>
  <si>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</si>
  <si>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</si>
  <si>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</si>
  <si>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</si>
  <si>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</si>
  <si>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</si>
  <si>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</si>
  <si>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</si>
  <si>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</si>
  <si>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</si>
  <si>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</si>
  <si>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</si>
  <si>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</si>
  <si>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</si>
  <si>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</si>
  <si>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</si>
  <si>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</si>
  <si>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</si>
  <si>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</si>
  <si>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</si>
  <si>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</si>
  <si>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</si>
  <si>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</si>
  <si>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</si>
  <si>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</si>
  <si>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</si>
  <si>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</si>
  <si>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</si>
  <si>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</si>
  <si>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</si>
  <si>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</si>
  <si>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</si>
  <si>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</si>
  <si>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</si>
  <si>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</si>
  <si>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</si>
  <si>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</si>
  <si>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</si>
  <si>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</si>
  <si>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</si>
  <si>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</si>
  <si>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</si>
  <si>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</si>
  <si>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</si>
  <si>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</si>
  <si>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</si>
  <si>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</si>
  <si>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</si>
  <si>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</si>
  <si>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</si>
  <si>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</si>
  <si>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</si>
  <si>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</si>
  <si>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</si>
  <si>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</si>
  <si>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</si>
  <si>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</si>
  <si>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</si>
  <si>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</si>
  <si>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</si>
  <si>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</si>
  <si>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</si>
  <si>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</si>
  <si>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</si>
  <si>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</si>
  <si>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</si>
  <si>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</si>
  <si>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</si>
  <si>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</si>
  <si>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</si>
  <si>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</si>
  <si>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</si>
  <si>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</si>
  <si>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</si>
  <si>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</si>
  <si>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</si>
  <si>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</si>
  <si>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</si>
  <si>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</si>
  <si>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</si>
  <si>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</si>
  <si>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</si>
  <si>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</si>
  <si>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</si>
  <si>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</si>
  <si>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</si>
  <si>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</si>
  <si>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</si>
  <si>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</si>
  <si>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</si>
  <si>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</si>
  <si>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</si>
  <si>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</si>
  <si>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</si>
  <si>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</si>
  <si>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</si>
  <si>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</si>
  <si>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</si>
  <si>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</si>
  <si>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</si>
  <si>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</si>
  <si>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</si>
  <si>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</si>
  <si>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</si>
  <si>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</si>
  <si>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</si>
  <si>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</si>
  <si>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</si>
  <si>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</si>
  <si>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</si>
  <si>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</si>
  <si>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</si>
  <si>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</si>
  <si>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</si>
  <si>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</si>
  <si>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</si>
  <si>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</si>
  <si>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</si>
  <si>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</si>
  <si>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</si>
  <si>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</si>
  <si>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</si>
  <si>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</si>
  <si>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</si>
  <si>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</si>
  <si>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</si>
  <si>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</si>
  <si>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</si>
  <si>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</si>
  <si>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</si>
  <si>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</si>
  <si>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</si>
  <si>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</si>
  <si>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</si>
  <si>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</si>
  <si>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</si>
  <si>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</si>
  <si>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</si>
  <si>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</si>
  <si>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</si>
  <si>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</si>
  <si>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</si>
  <si>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</si>
  <si>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</si>
  <si>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</si>
  <si>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</si>
  <si>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</si>
  <si>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</si>
  <si>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</si>
  <si>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</si>
  <si>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</si>
  <si>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</si>
  <si>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</si>
  <si>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</si>
  <si>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</si>
  <si>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</si>
  <si>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</si>
  <si>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</si>
  <si>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</si>
  <si>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</si>
  <si>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</si>
  <si>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</si>
  <si>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</si>
  <si>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</si>
  <si>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</si>
  <si>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</si>
  <si>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</si>
  <si>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</si>
  <si>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</si>
  <si>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</si>
  <si>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</si>
  <si>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</si>
  <si>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</si>
  <si>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</si>
  <si>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</si>
  <si>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</si>
  <si>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</si>
  <si>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</si>
  <si>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</si>
  <si>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</si>
  <si>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</si>
  <si>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</si>
  <si>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</si>
  <si>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</si>
  <si>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</si>
  <si>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</si>
  <si>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</si>
  <si>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</si>
  <si>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</si>
  <si>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</si>
  <si>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</si>
  <si>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</si>
  <si>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</si>
  <si>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</si>
  <si>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</si>
  <si>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</si>
  <si>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</si>
  <si>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</si>
  <si>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</si>
  <si>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</si>
  <si>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</si>
  <si>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</si>
  <si>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</si>
  <si>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</si>
  <si>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</si>
  <si>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</si>
  <si>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</si>
  <si>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</si>
  <si>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</si>
  <si>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</si>
  <si>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</si>
  <si>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</si>
  <si>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</si>
  <si>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</si>
  <si>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</si>
  <si>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</si>
  <si>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</si>
  <si>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</si>
  <si>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</si>
  <si>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</si>
  <si>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</si>
  <si>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</si>
  <si>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</si>
  <si>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</si>
  <si>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</si>
  <si>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</si>
  <si>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</si>
  <si>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</si>
  <si>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</si>
  <si>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</si>
  <si>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</si>
  <si>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</si>
  <si>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</si>
  <si>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</si>
  <si>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</si>
  <si>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</si>
  <si>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</si>
  <si>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</si>
  <si>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</si>
  <si>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</si>
  <si>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</si>
  <si>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</si>
  <si>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</si>
  <si>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</si>
  <si>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</si>
  <si>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</si>
  <si>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</si>
  <si>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</si>
  <si>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</si>
  <si>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</si>
  <si>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</si>
  <si>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</si>
  <si>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</si>
  <si>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</si>
  <si>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</si>
  <si>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</si>
  <si>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</si>
  <si>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</si>
  <si>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</si>
  <si>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</si>
  <si>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</si>
  <si>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</si>
  <si>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</si>
  <si>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</si>
  <si>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</si>
  <si>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</si>
  <si>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</si>
  <si>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</si>
  <si>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</si>
  <si>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</si>
  <si>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</si>
  <si>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</si>
  <si>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</si>
  <si>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</si>
  <si>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</si>
  <si>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</si>
  <si>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</si>
  <si>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</si>
  <si>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</si>
  <si>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</si>
  <si>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</si>
  <si>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</si>
  <si>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</si>
  <si>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</si>
  <si>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</si>
  <si>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</si>
  <si>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</si>
  <si>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</si>
  <si>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</si>
  <si>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</si>
  <si>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</si>
  <si>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</si>
  <si>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</si>
  <si>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</si>
  <si>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</si>
  <si>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</si>
  <si>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</si>
  <si>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</si>
  <si>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</si>
  <si>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</si>
  <si>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</si>
  <si>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</si>
  <si>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</si>
  <si>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</si>
  <si>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</si>
  <si>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</si>
  <si>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</si>
  <si>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</si>
  <si>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</si>
  <si>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</si>
  <si>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</si>
  <si>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</si>
  <si>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</si>
  <si>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</si>
  <si>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</si>
  <si>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</si>
  <si>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</si>
  <si>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</si>
  <si>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</si>
  <si>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</si>
  <si>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</si>
  <si>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</si>
  <si>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</si>
  <si>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</si>
  <si>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</si>
  <si>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</si>
  <si>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</si>
  <si>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</si>
  <si>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</si>
  <si>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</si>
  <si>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</si>
  <si>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</si>
  <si>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</si>
  <si>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</si>
  <si>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</si>
  <si>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</si>
  <si>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</si>
  <si>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</si>
  <si>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</si>
  <si>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</si>
  <si>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</si>
  <si>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</si>
  <si>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</si>
  <si>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</si>
  <si>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</si>
  <si>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</si>
  <si>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</si>
  <si>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</si>
  <si>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</si>
  <si>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</si>
  <si>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</si>
  <si>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</si>
  <si>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</si>
  <si>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</si>
  <si>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</si>
  <si>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</si>
  <si>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</si>
  <si>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</si>
  <si>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</si>
  <si>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</si>
  <si>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</si>
  <si>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</si>
  <si>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</si>
  <si>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</si>
  <si>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</si>
  <si>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</si>
  <si>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</si>
  <si>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</si>
  <si>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</si>
  <si>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</si>
  <si>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</si>
  <si>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</si>
  <si>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</si>
  <si>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</si>
  <si>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</si>
  <si>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</si>
  <si>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</si>
  <si>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</si>
  <si>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</si>
  <si>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</si>
  <si>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</si>
  <si>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</si>
  <si>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</si>
  <si>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</si>
  <si>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</si>
  <si>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</si>
  <si>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</si>
  <si>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</si>
  <si>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</si>
  <si>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</si>
  <si>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</si>
  <si>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</si>
  <si>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</si>
  <si>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</si>
  <si>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</si>
  <si>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</si>
  <si>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</si>
  <si>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</si>
  <si>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</si>
  <si>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</si>
  <si>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</si>
  <si>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</si>
  <si>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</si>
  <si>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</si>
  <si>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</si>
  <si>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</si>
  <si>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</si>
  <si>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</si>
  <si>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</si>
  <si>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</si>
  <si>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</si>
  <si>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</si>
  <si>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</si>
  <si>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</si>
  <si>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</si>
  <si>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</si>
  <si>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</si>
  <si>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</si>
  <si>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</si>
  <si>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</si>
  <si>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</si>
  <si>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</si>
  <si>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</si>
  <si>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</si>
  <si>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</si>
  <si>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</si>
  <si>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</si>
  <si>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</si>
  <si>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</si>
  <si>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</si>
  <si>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</si>
  <si>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</si>
  <si>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</si>
  <si>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</si>
  <si>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</si>
  <si>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</si>
  <si>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</si>
  <si>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</si>
  <si>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</si>
  <si>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</si>
  <si>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</si>
  <si>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</si>
  <si>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</si>
  <si>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</si>
  <si>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</si>
  <si>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</si>
  <si>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</si>
  <si>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</si>
  <si>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</si>
  <si>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</si>
  <si>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</si>
  <si>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</si>
  <si>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</si>
  <si>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</si>
  <si>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</si>
  <si>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</si>
  <si>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</si>
  <si>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</si>
  <si>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</si>
  <si>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</si>
  <si>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</si>
  <si>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</si>
  <si>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</si>
  <si>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</si>
  <si>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</si>
  <si>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</si>
  <si>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</si>
  <si>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</si>
  <si>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</si>
  <si>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</si>
  <si>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</si>
  <si>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</si>
  <si>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</si>
  <si>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</si>
  <si>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</si>
  <si>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</si>
  <si>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</si>
  <si>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</si>
  <si>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</si>
  <si>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</si>
  <si>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</si>
  <si>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</si>
  <si>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</si>
  <si>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</si>
  <si>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</si>
  <si>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</si>
  <si>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</si>
  <si>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</si>
  <si>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</si>
  <si>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</si>
  <si>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</si>
  <si>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</si>
  <si>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</si>
  <si>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</si>
  <si>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</si>
  <si>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</si>
  <si>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</si>
  <si>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</si>
  <si>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</si>
  <si>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</si>
  <si>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</si>
  <si>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</si>
  <si>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</si>
  <si>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</si>
  <si>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</si>
  <si>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</si>
  <si>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</si>
  <si>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</si>
  <si>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</si>
  <si>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</si>
  <si>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</si>
  <si>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</si>
  <si>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</si>
  <si>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</si>
  <si>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</si>
  <si>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</si>
  <si>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</si>
  <si>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</si>
  <si>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</si>
  <si>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</si>
  <si>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</si>
  <si>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</si>
  <si>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</si>
  <si>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</si>
  <si>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</si>
  <si>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</si>
  <si>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</si>
  <si>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</si>
  <si>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</si>
  <si>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</si>
  <si>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</si>
  <si>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</si>
  <si>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</si>
  <si>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</si>
  <si>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</si>
  <si>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</si>
  <si>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</si>
  <si>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</si>
  <si>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</si>
  <si>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</si>
  <si>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</si>
  <si>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</si>
  <si>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</si>
  <si>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</si>
  <si>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</si>
  <si>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</si>
  <si>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</si>
  <si>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</si>
  <si>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</si>
  <si>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</si>
  <si>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</si>
  <si>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</si>
  <si>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</si>
  <si>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</si>
  <si>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</si>
  <si>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</si>
  <si>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</si>
  <si>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</si>
  <si>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</si>
  <si>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</si>
  <si>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</si>
  <si>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</si>
  <si>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</si>
  <si>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</si>
  <si>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</si>
  <si>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</si>
  <si>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</si>
  <si>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</si>
  <si>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</si>
  <si>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</si>
  <si>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</si>
  <si>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</si>
  <si>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</si>
  <si>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</si>
  <si>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</si>
  <si>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</si>
  <si>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</si>
  <si>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</si>
  <si>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</si>
  <si>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</si>
  <si>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</si>
  <si>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</si>
  <si>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</si>
  <si>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</si>
  <si>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</si>
  <si>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</si>
  <si>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</si>
  <si>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</si>
  <si>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</si>
  <si>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</si>
  <si>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</si>
  <si>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</si>
  <si>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</si>
  <si>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</si>
  <si>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</si>
  <si>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</si>
  <si>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</si>
  <si>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</si>
  <si>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</si>
  <si>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</si>
  <si>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</si>
  <si>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</si>
  <si>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</si>
  <si>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</si>
  <si>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</si>
  <si>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</si>
  <si>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</si>
  <si>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</si>
  <si>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</si>
  <si>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</si>
  <si>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</si>
  <si>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</si>
  <si>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</si>
  <si>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</si>
  <si>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</si>
  <si>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</si>
  <si>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</si>
  <si>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</si>
  <si>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</si>
  <si>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</si>
  <si>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</si>
  <si>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</si>
  <si>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</si>
  <si>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</si>
  <si>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</si>
  <si>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</si>
  <si>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</si>
  <si>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</si>
  <si>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</si>
  <si>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</si>
  <si>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</si>
  <si>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</si>
  <si>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</si>
  <si>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</si>
  <si>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</si>
  <si>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</si>
  <si>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</si>
  <si>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</si>
  <si>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</si>
  <si>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</si>
  <si>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</si>
  <si>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</si>
  <si>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</si>
  <si>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</si>
  <si>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</si>
  <si>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</si>
  <si>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</si>
  <si>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</si>
  <si>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</si>
  <si>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</si>
  <si>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</si>
  <si>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</si>
  <si>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</si>
  <si>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</si>
  <si>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</si>
  <si>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</si>
  <si>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</si>
  <si>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</si>
  <si>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</si>
  <si>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</si>
  <si>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</si>
  <si>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</si>
  <si>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</si>
  <si>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</si>
  <si>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</si>
  <si>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</si>
  <si>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</si>
  <si>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</si>
  <si>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</si>
  <si>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</si>
  <si>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</si>
  <si>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</si>
  <si>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</si>
  <si>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</si>
  <si>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</si>
  <si>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</si>
  <si>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</si>
  <si>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</si>
  <si>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</si>
  <si>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</si>
  <si>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</si>
  <si>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</si>
  <si>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</si>
  <si>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</si>
  <si>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</si>
  <si>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</si>
  <si>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</si>
  <si>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</si>
  <si>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</si>
  <si>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</si>
  <si>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</si>
  <si>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</si>
  <si>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</si>
  <si>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</si>
  <si>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</si>
  <si>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</si>
  <si>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</si>
  <si>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</si>
  <si>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</si>
  <si>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</si>
  <si>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</si>
  <si>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</si>
  <si>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</si>
  <si>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</si>
  <si>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</si>
  <si>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</si>
  <si>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</si>
  <si>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</si>
  <si>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</si>
  <si>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</si>
  <si>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</si>
  <si>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</si>
  <si>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</si>
  <si>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</si>
  <si>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</si>
  <si>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</si>
  <si>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</si>
  <si>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</si>
  <si>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</si>
  <si>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</si>
  <si>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</si>
  <si>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</si>
  <si>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</si>
  <si>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</si>
  <si>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</si>
  <si>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</si>
  <si>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</si>
  <si>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</si>
  <si>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</si>
  <si>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</si>
  <si>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</si>
  <si>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</si>
  <si>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</si>
  <si>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</si>
  <si>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</si>
  <si>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</si>
  <si>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</si>
  <si>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</si>
  <si>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</si>
  <si>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</si>
  <si>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</si>
  <si>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</si>
  <si>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</si>
  <si>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</si>
  <si>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</si>
  <si>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</si>
  <si>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</si>
  <si>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</si>
  <si>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</si>
  <si>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</si>
  <si>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</si>
  <si>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</si>
  <si>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</si>
  <si>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</si>
  <si>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</si>
  <si>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</si>
  <si>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</si>
  <si>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</si>
  <si>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</si>
  <si>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</si>
  <si>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</si>
  <si>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</si>
  <si>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</si>
  <si>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</si>
  <si>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</si>
  <si>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</si>
  <si>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</si>
  <si>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</si>
  <si>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</si>
  <si>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</si>
  <si>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</si>
  <si>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</si>
  <si>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PCM-20251001-00000281</t>
  </si>
  <si>
    <t>team moved need 15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</si>
  <si>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</si>
  <si>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</si>
  <si>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</si>
  <si>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</si>
  <si>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</si>
  <si>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</si>
  <si>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</si>
  <si>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</si>
  <si>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</si>
  <si>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</si>
  <si>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</si>
  <si>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</si>
  <si>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</si>
  <si>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</si>
  <si>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</si>
  <si>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</si>
  <si>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</si>
  <si>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</si>
  <si>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</si>
  <si>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</si>
  <si>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</si>
  <si>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</si>
  <si>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</si>
  <si>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</si>
  <si>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</si>
  <si>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</si>
  <si>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</si>
  <si>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</si>
  <si>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</si>
  <si>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</si>
  <si>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</si>
  <si>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</si>
  <si>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</si>
  <si>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</si>
  <si>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</si>
  <si>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</si>
  <si>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</si>
  <si>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</si>
  <si>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</si>
  <si>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</si>
  <si>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</si>
  <si>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</si>
  <si>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</si>
  <si>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</si>
  <si>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</si>
  <si>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</si>
  <si>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</si>
  <si>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</si>
  <si>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</si>
  <si>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</si>
  <si>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</si>
  <si>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</si>
  <si>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</si>
  <si>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</si>
  <si>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</si>
  <si>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</si>
  <si>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</si>
  <si>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</si>
  <si>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</si>
  <si>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</si>
  <si>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</si>
  <si>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</si>
  <si>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</si>
  <si>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</si>
  <si>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</si>
  <si>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</si>
  <si>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</si>
  <si>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</si>
  <si>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</si>
  <si>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</si>
  <si>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</si>
  <si>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</si>
  <si>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</si>
  <si>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</si>
  <si>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</si>
  <si>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</si>
  <si>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</si>
  <si>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</si>
  <si>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</si>
  <si>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</si>
  <si>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</si>
  <si>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</si>
  <si>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</si>
  <si>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</si>
  <si>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</si>
  <si>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</si>
  <si>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</si>
  <si>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</si>
  <si>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210 mins</t>
  </si>
  <si>
    <t>PCM-20251001-00000339</t>
  </si>
  <si>
    <t>site was access night &amp; ETA 120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</si>
  <si>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</si>
  <si>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</si>
  <si>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</si>
  <si>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</si>
  <si>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</si>
  <si>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PCM-20251001-00000318 </t>
  </si>
  <si>
    <t>was access night usf area /100 min</t>
  </si>
  <si>
    <t xml:space="preserve">no pcm </t>
  </si>
  <si>
    <t xml:space="preserve">was access night usf area / 130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</si>
  <si>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</si>
  <si>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</si>
  <si>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</si>
  <si>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</si>
  <si>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</si>
  <si>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</si>
  <si>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</si>
  <si>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</si>
  <si>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</si>
  <si>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</si>
  <si>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Site has Access issue at Night  // ETA 120 mins</t>
  </si>
  <si>
    <t>PCM-20251001-00000330</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</si>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</sst>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3">
    <sortCondition ref="H1:H8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5" totalsRowShown="0" headerRowDxfId="15" dataDxfId="14" headerRowBorderDxfId="12" tableBorderDxfId="13">
  <autoFilter ref="A1:L34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268.2605635416694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14.639579513888748</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15826</v>
      </c>
      <c r="E4" s="65" t="s">
        <v>38964</v>
      </c>
      <c r="F4" s="66">
        <v>45931.153368055559</v>
      </c>
      <c r="G4" s="67">
        <f ca="1">IFERROR(NOW()-F4,"")</f>
        <v>5.5621412036998663E-2</v>
      </c>
      <c r="H4" s="66">
        <v>45931.148298611108</v>
      </c>
      <c r="I4" s="73" t="str">
        <f>IFERROR(VLOOKUP(D4,DB!A:F,6,0),"")</f>
        <v>SCECO</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45931.208989467596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45931.208989467596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45931.208989467596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45931.208989467596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45931.208989467596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45931.208989467596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45931.208989467596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45931.208989467596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45931.208989467596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45931.208989467596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45931.208989467596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45931.208989467596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45931.208989467596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45931.208989467596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45931.208989467596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45931.208989467596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45931.208989467596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45931.208989467596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45931.208989467596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45931.208989467596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45931.208989467596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45931.208989467596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45931.208989467596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45931.208989467596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45931.208989467596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45931.208989467596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45931.208989467596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45931.208989467596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45931.208989467596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45931.208989467596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45931.208989467596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45931.208989467596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45931.208989467596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45931.208989467596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45931.208989467596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45931.208989467596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45931.208989467596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45931.208989467596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45931.208989467596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45931.208989467596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45931.208989467596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45931.208989467596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45931.208989467596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45931.208989467596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45931.208989467596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45931.208989467596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45931.208989467596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45931.208989467596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45931.208989467596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45931.208989467596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45931.208989467596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45931.208989467596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45931.208989467596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45931.208989467596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45931.208989467596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45931.208989467596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45931.208989467596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45931.208989467596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45931.208989467596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45931.208989467596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45931.208989467596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45931.208989467596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45931.208989467596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45931.208989467596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45931.208989467596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45931.208989467596</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45931.208989467596</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45931.208989467596</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45931.208989467596</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45931.208989467596</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45931.208989467596</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45931.208989467596</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45931.208989467596</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45931.208989467596</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45931.208989467596</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45931.208989467596</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45931.208989467596</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45931.208989467596</v>
      </c>
      <c r="H82" s="68"/>
      <c r="I82" s="73" t="str">
        <f>IFERROR(VLOOKUP(D82,DB!A:F,6,0),"")</f>
        <v/>
      </c>
      <c r="J82" s="73" t="str">
        <f>IFERROR(VLOOKUP(D82,DB!A:G,7,0),"")</f>
        <v/>
      </c>
      <c r="K82" s="69"/>
      <c r="L82" s="70" t="str">
        <f>IFERROR(VLOOKUP(D82,DB!A:I,9,0),"")</f>
        <v/>
      </c>
    </row>
    <row r="83" spans="1:12" ht="15" customHeight="1">
      <c r="A83" s="63"/>
      <c r="B83" s="73" t="str">
        <f>IFERROR(VLOOKUP(D83,DB!A:K,11,0),"")</f>
        <v/>
      </c>
      <c r="C83" s="64"/>
      <c r="D83" s="64"/>
      <c r="E83" s="65"/>
      <c r="F83" s="66"/>
      <c r="G83" s="67">
        <f ca="1">IFERROR(NOW()-F83,"")</f>
        <v>45931.208989467596</v>
      </c>
      <c r="H83" s="68"/>
      <c r="I83" s="73" t="str">
        <f>IFERROR(VLOOKUP(D83,DB!A:F,6,0),"")</f>
        <v/>
      </c>
      <c r="J83" s="73" t="str">
        <f>IFERROR(VLOOKUP(D83,DB!A:G,7,0),"")</f>
        <v/>
      </c>
      <c r="K83" s="69"/>
      <c r="L83" s="70" t="str">
        <f>IFERROR(VLOOKUP(D83,DB!A:I,9,0),"")</f>
        <v/>
      </c>
    </row>
  </sheetData>
  <customSheetViews>
    <customSheetView guid="{F6042A99-DD27-4453-835D-0834D95730CC}" filter="1" showAutoFilter="1">
      <pageMargins left="0" right="0" top="0" bottom="0" header="0" footer="0"/>
      <autoFilter ref="B1:M1" xr:uid="{4085FC43-4589-4E22-9FFF-80E3E5C3A810}"/>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K9" sqref="K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239.55720682870015</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124.48190590277954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106.20915127314947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7.9834221064811572</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26514</v>
      </c>
      <c r="E7" s="131" t="s">
        <v>38964</v>
      </c>
      <c r="F7" s="132">
        <v>45931.012673611112</v>
      </c>
      <c r="G7" s="133">
        <f ca="1">IFERROR(NOW()-F7,"-")</f>
        <v>0.19631562499853317</v>
      </c>
      <c r="H7" s="132">
        <v>45931.007696759261</v>
      </c>
      <c r="I7" s="18" t="str">
        <f>IFERROR(VLOOKUP(D7,DB!A:F,6,0),"")</f>
        <v>Power Cube</v>
      </c>
      <c r="J7" s="18" t="str">
        <f>IFERROR(VLOOKUP(D7,DB!A:G,7,0),"")</f>
        <v>Good+No BB Design</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28041</v>
      </c>
      <c r="E8" s="131" t="s">
        <v>38964</v>
      </c>
      <c r="F8" s="132">
        <v>45931.178993055553</v>
      </c>
      <c r="G8" s="133">
        <f ca="1">IFERROR(NOW()-F8,"-")</f>
        <v>2.9996180557645857E-2</v>
      </c>
      <c r="H8" s="132">
        <v>45931.173888888887</v>
      </c>
      <c r="I8" s="18" t="str">
        <f>IFERROR(VLOOKUP(D8,DB!A:F,6,0),"")</f>
        <v>Power Cube</v>
      </c>
      <c r="J8" s="18" t="str">
        <f>IFERROR(VLOOKUP(D8,DB!A:G,7,0),"")</f>
        <v>Good+No BB Design</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45931.208989236111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45931.208989236111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45931.208989236111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45931.208989236111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45931.208989236111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45931.208989236111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45931.208989236111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45931.208989236111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45931.208989236111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45931.208989236111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45931.208989236111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45931.208989236111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C8" sqref="C8"/>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45931.208989467596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45931.208989467596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45931.208989467596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45931.208989467596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45931.208989467596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45931.208989467596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45931.208989467596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45931.208989467596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45931.208989467596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45931.208989467596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45931.208989467596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45931.208989467596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45931.208989467596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45931.208989467596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45931.208989467596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45931.208989467596</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21">
        <f t="shared" ca="1" si="1"/>
        <v>45931.208989120372</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t="shared" ca="1" si="1"/>
        <v>45931.208989120372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45931.208989120372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45931.208989120372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45931.208989467596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45931.208989467596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45931.208989467596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45931.208989467596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45931.208989467596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45931.208989467596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45931.208989467596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45931.208989467596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45931.208989467596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45931.208989467596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45931.208989467596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45931.208989467596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45931.208989467596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45931.208989467596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45931.208989467596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45931.208989467596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45931.208989467596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45931.208989467596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45931.208989467596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45931.208989467596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45931.208989467596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45931.208989467596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45931.208989467596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45931.208989467596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45931.208989467596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45931.208989467596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45931.208989467596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45931.208989467596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45931.208989467596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45931.208989467596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45931.208989467596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45931.208989467596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45931.208989467596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45931.208989467596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45931.208989467596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45931.208989467596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45931.208989467596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45931.208989467596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45931.208989467596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45931.208989467596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45931.208989467596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45931.208989467596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45931.208989467596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45931.208989467596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45931.208989467596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45931.208989467596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45931.208989467596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45931.208989467596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45931.208989467596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45931.208989467596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45931.208989467596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45931.208989467596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45931.208989467596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45931.208989467596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45931.208989467596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45931.208989467596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45931.208989467596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45931.208989467596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45931.208989467596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45931.208989467596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45931.208989467596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45931.208989467596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45931.208989467596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45931.208989467596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45931.208989467596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45931.208989467596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45931.208989467596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45931.208989467596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45931.208989467596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45931.208989467596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45931.208989467596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45931.208989467596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45931.208989467596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45931.208989467596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45931.208989467596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45931.208989467596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45931.208989467596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45931.208989467596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45931.208989467596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45931.208989467596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45931.208989467596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45931.208989467596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45931.208989467596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45931.208989467596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45931.208989467596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45931.208989467596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45931.208989467596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45931.208989467596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45931.208989467596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45931.208989467596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45931.208989467596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45931.208989467596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45931.208989467596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45931.208989467596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45931.208989467596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45931.208989467596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45931.208989467596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45931.208989467596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45931.208989467596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45931.208989467596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45931.208989467596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45931.208989467596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45931.208989467596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45931.208989467596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45931.208989467596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45931.208989467596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45931.208989467596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45931.208989467596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45931.208989467596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45931.208989467596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45931.208989467596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45931.208989467596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45931.208989467596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45931.208989467596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45931.208989467596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45931.208989467596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45931.208989467596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45931.208989467596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45931.208989467596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45931.208989467596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45931.208989467596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45931.208989467596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45931.208989467596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45931.208989467596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45931.208989467596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45931.208989467596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45931.208989467596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45931.208989467596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45931.208989467596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45931.208989467596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45931.208989467596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45931.208989467596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45931.208989467596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45931.208989467596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45931.208989467596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45931.208989467596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45931.208989467596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45931.208989467596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45931.208989467596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45931.208989467596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45931.208989467596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45931.208989467596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45931.208989467596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45931.208989467596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45931.208989467596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45931.208989467596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45931.208989467596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45931.208989467596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45931.208989467596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45931.208989467596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45931.208989467596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45931.208989467596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45931.208989467596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45931.208989467596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45931.208989467596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45931.208989467596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45931.208989467596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45931.208989467596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45931.208989467596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45931.208989467596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45931.208989467596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45931.208989467596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45931.208989467596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45931.208989467596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45931.208989467596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45931.208989467596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45931.208989467596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45931.208989467596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45931.208989467596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45931.208989467596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45931.208989467596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45931.208989467596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45931.208989467596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45931.208989467596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45931.208989467596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45931.208989467596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45931.208989467596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45931.208989467596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45931.208989467596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45931.208989467596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45931.208989467596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45931.208989467596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45931.208989467596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45931.208989467596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45931.208989467596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45931.208989467596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45931.208989467596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45931.208989467596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45931.208989467596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45931.208989467596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45931.208989467596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45931.208989467596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45931.208989467596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45931.208989467596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45931.208989467596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45931.208989467596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45931.208989467596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45931.208989467596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45931.208989467596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45931.208989467596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45931.208989467596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45931.208989467596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45931.208989467596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45931.208989467596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45931.208989467596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45931.208989467596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45931.208989467596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45931.208989467596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45931.208989467596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45931.208989467596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45931.208989467596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45931.208989467596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45931.208989467596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45931.208989467596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45931.208989467596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45931.208989467596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45931.208989467596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45931.208989467596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45931.208989467596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45931.208989467596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45931.208989467596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45931.208989467596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45931.208989467596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45931.208989467596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45931.208989467596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45931.208989467596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45931.208989467596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45931.208989467596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45931.208989467596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45931.208989467596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45931.208989467596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45931.208989467596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45931.208989467596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45931.208989467596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45931.208989467596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45931.208989467596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45931.208989467596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45931.208989467596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45931.208989467596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45931.208989467596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45931.208989467596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45931.208989467596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45931.208989467596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45931.208989467596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45931.208989467596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45931.208989467596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45931.208989467596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45931.208989467596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45931.208989467596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45931.208989467596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45931.208989467596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45931.208989467596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45931.208989467596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45931.208989467596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45931.208989467596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45931.208989467596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45931.208989467596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45931.208989467596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45931.208989467596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45931.208989467596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45931.208989467596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45931.208989467596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45931.208989467596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45931.208989467596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45931.208989467596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45931.208989467596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45931.208989467596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45931.208989467596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45931.208989467596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45931.208989467596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45931.208989467596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45931.208989467596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45931.208989467596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45931.208989467596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45931.208989467596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45931.208989467596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45931.208989467596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45931.208989467596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45931.208989467596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45931.208989467596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45931.208989467596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45931.208989467596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45931.208989467596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45931.208989467596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45931.208989467596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45931.208989467596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45931.208989467596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45931.208989467596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45931.208989467596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45931.208989467596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45931.208989467596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45931.208989467596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45931.208989467596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45931.208989467596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45931.208989467596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45931.208989467596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45931.208989467596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45931.208989467596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45931.208989467596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45931.208989467596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45931.208989467596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45931.208989467596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45931.208989467596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45931.208989467596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45931.208989467596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45931.208989467596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45931.208989467596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45931.208989467596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45931.208989467596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45931.208989467596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45931.208989467596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45931.208989467596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45931.208989467596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45931.208989467596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45931.208989467596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45931.208989467596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45931.208989467596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45931.208989467596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45931.208989467596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45931.208989467596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45931.208989467596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45931.208989467596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45931.208989467596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45931.208989467596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45931.208989467596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45931.208989467596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45931.208989467596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45931.208989467596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45931.208989467596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45931.208989467596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45931.208989467596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45931.208989467596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45931.208989467596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45931.208989467596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45931.208989467596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45931.208989467596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45931.208989467596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45931.208989467596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45931.208989467596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45931.208989467596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45931.208989467596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45931.208989467596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45931.208989467596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45931.208989467596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45931.208989467596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45931.208989467596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45931.208989467596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45931.208989467596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45931.208989467596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45931.208989467596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45931.208989467596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45931.208989467596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45931.208989467596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45931.208989467596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45931.208989467596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45931.208989467596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45931.208989467596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45931.208989467596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45931.208989467596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45931.208989467596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45931.208989467596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45931.208989467596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45931.208989467596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45931.208989467596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45931.208989467596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45931.208989467596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45931.208989467596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45931.208989467596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45931.208989467596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45931.208989467596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45931.208989467596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45931.208989467596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45931.208989467596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45931.208989467596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45931.208989467596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45931.208989467596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45931.208989467596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45931.208989467596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45931.208989467596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45931.208989467596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45931.208989467596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45931.208989467596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45931.208989467596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45931.208989467596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45931.208989467596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45931.208989467596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45931.208989467596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45931.208989467596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45931.208989467596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45931.208989467596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45931.208989467596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45931.208989467596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45931.208989467596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45931.208989467596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45931.208989467596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45931.208989467596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45931.208989467596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45931.208989467596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45931.208989467596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45931.208989467596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45931.208989467596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45931.208989467596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45931.208989467596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45931.208989467596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45931.208989467596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45931.208989467596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45931.208989467596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45931.208989467596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45931.208989467596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45931.208989467596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45931.208989467596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45931.208989467596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45931.208989467596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45931.208989467596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45931.208989467596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45931.208989467596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45931.208989467596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45931.208989467596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45931.208989467596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45931.208989467596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45931.208989467596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45931.208989467596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45931.208989467596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45931.208989467596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45931.208989467596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45931.208989467596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45931.208989467596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45931.208989467596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45931.208989467596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45931.208989467596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45931.208989467596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45931.208989467596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45931.208989467596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45931.208989467596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45931.208989467596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45931.208989467596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45931.208989467596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45931.208989467596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45931.208989467596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45931.208989467596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45931.208989467596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45931.208989467596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45931.208989467596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45931.208989467596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45931.208989467596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45931.208989467596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45931.208989467596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45931.208989467596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45931.208989467596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45931.208989467596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45931.208989467596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45931.208989467596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45931.208989467596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45931.208989467596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45931.208989467596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45931.208989467596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45931.208989467596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45931.208989467596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45931.208989467596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45931.208989467596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45931.208989467596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45931.208989467596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45931.208989467596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45931.208989467596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45931.208989467596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45931.208989467596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45931.208989467596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45931.208989467596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45931.208989467596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45931.208989467596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45931.208989467596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45931.208989467596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45931.208989467596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45931.208989467596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45931.208989467596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45931.208989467596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45931.208989467596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45931.208989467596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45931.208989467596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45931.208989467596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45931.208989467596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45931.208989467596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45931.208989467596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45931.208989467596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45931.208989467596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45931.208989467596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45931.208989467596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45931.208989467596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45931.208989467596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45931.208989467596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45931.208989467596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45931.208989467596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45931.208989467596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45931.208989467596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45931.208989467596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45931.208989467596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45931.208989467596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45931.208989467596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45931.208989467596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45931.208989467596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45931.208989467596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45931.208989467596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45931.208989467596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45931.208989467596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45931.208989467596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45931.208989467596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45931.208989467596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45931.208989467596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45931.208989467596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45931.208989467596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45931.208989467596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45931.208989467596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45931.208989467596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45931.208989467596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45931.208989467596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45931.208989467596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45931.208989467596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45931.208989467596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45931.208989467596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45931.208989467596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45931.208989467596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45931.208989467596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45931.208989467596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45931.208989467596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45931.208989467596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45931.208989467596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45931.208989467596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45931.208989467596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45931.208989467596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45931.208989467596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45931.208989467596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45931.208989467596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45931.208989467596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45931.208989467596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45931.208989467596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45931.208989467596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45931.208989467596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45931.208989467596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45931.208989467596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45931.208989467596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45931.208989467596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45931.208989467596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45931.208989467596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45931.208989467596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45931.208989467596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45931.208989467596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45931.208989467596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45931.208989467596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45931.208989467596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45931.208989467596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45931.208989467596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45931.208989467596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45931.208989467596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45931.208989467596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45931.208989467596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45931.208989467596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45931.208989467596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45931.208989467596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45931.208989467596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45931.208989467596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45931.208989467596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45931.208989467596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45931.208989467596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45931.208989467596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45931.208989467596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45931.208989467596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45931.208989467596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45931.208989467596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45931.208989467596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45931.208989467596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45931.208989467596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45931.208989467596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45931.208989467596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45931.208989467596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45931.208989467596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45931.208989467596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45931.208989467596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45931.208989467596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45931.208989467596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45931.208989467596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45931.208989467596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45931.208989467596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45931.208989467596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45931.208989467596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45931.208989467596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45931.208989467596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45931.208989467596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45931.208989467596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45931.208989467596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45931.208989467596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45931.208989467596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45931.208989467596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45931.208989467596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45931.208989467596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45931.208989467596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45931.208989467596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45931.208989467596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45931.208989467596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45931.208989467596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45931.208989467596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45931.208989467596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45931.208989467596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45931.208989467596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45931.208989467596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45931.208989467596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45931.208989467596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45931.208989467596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45931.208989467596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45931.208989467596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45931.208989467596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45931.208989467596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45931.208989467596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45931.208989467596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45931.208989467596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45931.208989467596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45931.208989467596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45931.208989467596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45931.208989467596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45931.208989467596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45931.208989467596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45931.208989467596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45931.208989467596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45931.208989467596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45931.208989467596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45931.208989467596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45931.208989467596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45931.208989467596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45931.208989467596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45931.208989467596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45931.208989467596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45931.208989467596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45931.208989467596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45931.208989467596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45931.208989467596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45931.208989467596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45931.208989467596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45931.208989467596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45931.208989467596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45931.208989467596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45931.208989467596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45931.208989467596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45931.208989467596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45931.208989467596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45931.208989467596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45931.208989467596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45931.208989467596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45931.208989467596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45931.208989467596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45931.208989467596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45931.208989467596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45931.208989467596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45931.208989467596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45931.208989467596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45931.208989467596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45931.208989467596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45931.208989467596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45931.208989467596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45931.208989467596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45931.208989467596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45931.208989467596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45931.208989467596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45931.208989467596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45931.208989467596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45931.208989467596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45931.208989467596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45931.208989467596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45931.208989467596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45931.208989467596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45931.208989467596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45931.208989467596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45931.208989467596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45931.208989467596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45931.208989467596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45931.208989467596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45931.208989467596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45931.208989467596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45931.208989467596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45931.208989467596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45931.208989467596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45931.208989467596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45931.208989467596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45931.208989467596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45931.208989467596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45931.208989467596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45931.208989467596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45931.208989467596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45931.208989467596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45931.208989467596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45931.208989467596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45931.208989467596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45931.208989467596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45931.208989467596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45931.208989467596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45931.208989467596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45931.208989467596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45931.208989467596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45931.208989467596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45931.208989467596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45931.208989467596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45931.208989467596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45931.208989467596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45931.208989467596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45931.208989467596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45931.208989467596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45931.208989467596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45931.208989467596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45931.208989467596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45931.208989467596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45931.208989467596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45931.208989467596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45931.208989467596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45931.208989467596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45931.208989467596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45931.208989467596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45931.208989467596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45931.208989467596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45931.208989467596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45931.208989467596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45931.208989467596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45931.208989467596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45931.208989467596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45931.208989467596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45931.208989467596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45931.208989467596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45931.208989467596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45931.208989467596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45931.208989467596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45931.208989467596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45931.208989467596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45931.208989467596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45931.208989467596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45931.208989467596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45931.208989467596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45931.208989467596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45931.208989467596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45931.208989467596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45931.208989467596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45931.208989467596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45931.208989467596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45931.208989467596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45931.208989467596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45931.208989467596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45931.208989467596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45931.208989467596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45931.208989467596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45931.208989467596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45931.208989467596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45931.208989467596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45931.208989467596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45931.208989467596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45931.208989467596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45931.208989467596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45931.208989467596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45931.208989467596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45931.208989467596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45931.208989467596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45931.208989467596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45931.208989467596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45931.208989467596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45931.208989467596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45931.208989467596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45931.208989467596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45931.208989467596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45931.208989467596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45931.208989467596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45931.208989467596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45931.208989467596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45931.208989467596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45931.208989467596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45931.208989467596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45931.208989467596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45931.208989467596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45931.208989467596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45931.208989467596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45931.208989467596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45931.208989467596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45931.208989467596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45931.208989467596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45931.208989467596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45931.208989467596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45931.208989467596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45931.208989467596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45931.208989467596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45931.208989467596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45931.208989467596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45931.208989467596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45931.208989467596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45931.208989467596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45931.208989467596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45931.208989467596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45931.208989467596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45931.208989467596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45931.208989467596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45931.208989467596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45931.208989467596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45931.208989467596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45931.208989467596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45931.208989467596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45931.208989467596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45931.208989467596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45931.208989467596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45931.208989467596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45931.208989467596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45931.208989467596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45931.208989467596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45931.208989467596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45931.208989467596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45931.208989467596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45931.208989467596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45931.208989467596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45931.208989467596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45931.208989467596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45931.208989467596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45931.208989467596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45931.208989467596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45931.208989467596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45931.208989467596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45931.208989467596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45931.208989467596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45931.208989467596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45931.208989467596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45931.208989467596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45931.208989467596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45931.208989467596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45931.208989467596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45931.208989467596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45931.208989467596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45931.208989467596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45931.208989467596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45931.208989467596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45931.208989467596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45931.208989467596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45931.208989467596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45931.208989467596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45931.208989467596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45931.208989467596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45931.208989467596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45931.208989467596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45931.208989467596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45931.208989467596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45931.208989467596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45931.208989467596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45931.208989467596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45931.208989467596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45931.208989467596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45931.208989467596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45931.208989467596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45931.208989467596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45931.208989467596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45931.208989467596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45931.208989467596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45931.208989467596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45931.208989467596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45931.208989467596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45931.208989467596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45931.208989467596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45931.208989467596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45931.208989467596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45931.208989467596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45931.208989467596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45931.208989467596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45931.208989467596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45931.208989467596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45931.208989467596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45931.208989467596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45931.208989467596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45931.208989467596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45931.208989467596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45931.208989467596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45931.208989467596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45931.208989467596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45931.208989467596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45931.208989467596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45931.208989467596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45931.208989467596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45931.208989467596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45931.208989467596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45931.208989467596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45931.208989467596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45931.208989467596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45931.208989467596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45931.208989467596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45931.208989467596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45931.208989467596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45931.208989467596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45931.208989467596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45931.208989467596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45931.208989467596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45931.208989467596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45931.208989467596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45931.208989467596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45931.208989467596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45931.208989467596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45931.208989467596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45931.208989467596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45931.208989467596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45931.208989467596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45931.208989467596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45931.208989467596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45931.208989467596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45931.208989467596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45931.208989467596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45931.208989467596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45931.208989467596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45931.208989467596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45931.208989467596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45931.208989467596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45931.208989467596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45931.208989467596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45931.208989467596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45931.208989467596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45931.208989467596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45931.208989467596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45931.208989467596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45931.208989467596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45931.208989467596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45931.208989467596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45931.208989467596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45931.208989467596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45931.208989467596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45931.208989467596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45931.208989467596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45931.208989467596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45931.208989467596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45931.208989467596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45931.208989467596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45931.208989467596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45931.208989467596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45931.208989467596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45931.208989467596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45931.208989467596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45931.208989467596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45931.208989467596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45931.208989467596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45931.208989467596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45931.208989467596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45931.208989467596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45931.208989467596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45931.208989467596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45931.208989467596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45931.208989467596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45931.208989467596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45931.208989467596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45931.208989467596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45931.208989467596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45931.208989467596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45931.208989467596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45931.208989467596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45931.208989467596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45931.208989467596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45931.208989467596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45931.208989467596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45931.208989467596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45931.208989467596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45931.208989467596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45931.208989467596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45931.208989467596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45931.208989467596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45931.208989467596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45931.208989467596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45931.208989467596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45931.208989467596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45931.208989467596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45931.208989467596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45931.208989467596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45931.208989467596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45931.208989467596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45931.208989467596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45931.208989467596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45931.208989467596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45931.208989467596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45931.208989467596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45931.208989467596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45931.208989467596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45931.208989467596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45931.208989467596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45931.208989467596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45931.208989467596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45931.208989467596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45931.208989467596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45931.208989467596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45931.208989467596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45931.208989467596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45931.208989467596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45931.208989467596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45931.208989467596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45931.208989467596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45931.208989467596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45931.208989467596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45931.208989467596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45931.208989467596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45931.208989467596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45931.208989467596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45931.208989467596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45931.208989467596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45931.208989467596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45931.208989467596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45931.208989467596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45931.208989467596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45931.208989467596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45931.208989467596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45931.208989467596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45931.208989467596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45931.208989467596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45931.208989467596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45931.208989467596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45931.208989467596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45931.208989467596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45931.208989467596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45931.208989467596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45931.208989467596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45931.208989467596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45931.208989467596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45931.208989467596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45931.208989467596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45931.208989467596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45931.208989467596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45931.208989467596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45931.208989467596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45931.208989467596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45931.208989467596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45931.208989467596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45931.208989467596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45931.208989467596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45931.208989467596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45931.208989467596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45931.208989467596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45931.208989467596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45931.208989467596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45931.208989467596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45931.208989467596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45931.208989467596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45931.208989467596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45931.208989467596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45931.208989467596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45931.208989467596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45931.208989467596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45931.208989467596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45931.208989467596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45931.208989467596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45931.208989467596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45931.208989467596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45931.208989467596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45931.208989467596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45931.208989467596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45931.208989467596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45931.208989467596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45931.208989467596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45931.208989467596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45931.208989467596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45931.208989467596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45931.208989467596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45931.208989467596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45931.208989467596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45931.208989467596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45931.208989467596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45931.208989467596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45931.208989467596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45931.208989467596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45931.208989467596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45931.208989467596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45931.208989467596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45931.208989467596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45931.208989467596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45931.208989467596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45931.208989467596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45931.208989467596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45931.208989467596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45931.208989467596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45931.208989467596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45931.208989467596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45931.208989467596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45931.208989467596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45931.208989467596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45931.208989467596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45931.208989467596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45931.208989467596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45931.208989467596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45931.208989467596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45931.208989467596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45931.208989467596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45931.208989467596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45931.208989467596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45931.208989467596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45931.208989467596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45931.208989467596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45931.208989467596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45931.208989467596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45931.208989467596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45931.208989467596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45931.208989467596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45931.208989467596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45931.208989467596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45931.208989467596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45931.208989467596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45931.208989467596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45931.208989467596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45931.208989467596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45931.208989467596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45931.208989467596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45931.208989467596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45931.208989467596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45931.208989467596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45931.208989467596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45931.208989467596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45931.208989467596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45931.208989467596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45931.208989467596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45931.208989467596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45931.208989467596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45931.208989467596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45931.208989467596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45931.208989467596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45931.208989467596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45931.208989467596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45931.208989467596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45931.208989467596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45931.208989467596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45931.208989467596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45931.208989467596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45931.208989467596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45931.208989467596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45931.208989467596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45931.208989467596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45931.208989467596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45931.208989467596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45931.208989467596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45931.208989467596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45931.208989467596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45931.208989467596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45931.208989467596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45931.208989467596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45931.208989467596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45931.208989467596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45931.208989467596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45931.208989467596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45931.208989467596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45931.208989467596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45931.208989467596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45931.208989467596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45931.208989467596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45931.208989467596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45931.208989467596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45931.208989467596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45931.208989467596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45931.208989467596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45931.208989467596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45931.208989467596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45931.208989467596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45931.208989467596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45931.208989467596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45931.208989467596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45931.208989467596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45931.208989467596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45931.208989467596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45931.208989467596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45931.208989467596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45931.208989467596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45931.208989467596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45931.208989467596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45931.208989467596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45931.208989467596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45931.208989467596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45931.208989467596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45931.208989467596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45931.208989467596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45931.208989467596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45931.208989467596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45931.208989467596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45931.208989467596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45931.208989467596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45931.208989467596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45931.208989467596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45931.208989467596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45931.208989467596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45931.208989467596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45931.208989467596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45931.208989467596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45931.208989467596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45931.208989467596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45931.208989467596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45931.208989467596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45931.208989467596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45931.208989467596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45931.208989467596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45931.208989467596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45931.208989467596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45931.208989467596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45931.208989467596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45931.208989467596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45931.208989467596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45931.208989467596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45931.208989467596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45931.208989467596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45931.208989467596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45931.208989467596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45931.208989467596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45931.208989467596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45931.208989467596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45931.208989467596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45931.208989467596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45931.208989467596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45931.208989467596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45931.208989467596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45931.208989467596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45931.208989467596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45931.208989467596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45931.208989467596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45931.208989467596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45931.208989467596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45931.208989467596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45931.208989467596</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45931.208989467596</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45931.208989467596</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45931.208989467596</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45931.208989467596</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45931.208989467596</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tabSelected="1" workbookViewId="0">
      <selection activeCell="K9" sqref="K9"/>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227.72827164351474</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0.31871145833429182</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35912</v>
      </c>
      <c r="E4" s="112" t="s">
        <v>38964</v>
      </c>
      <c r="F4" s="113">
        <v>45931.165520833332</v>
      </c>
      <c r="G4" s="114">
        <f ca="1">IFERROR(NOW()-F4,"")</f>
        <v>4.3468402778671589E-2</v>
      </c>
      <c r="H4" s="113">
        <v>45931.159699074073</v>
      </c>
      <c r="I4" s="110" t="str">
        <f>IFERROR(VLOOKUP(D4,DB!A:F,6,0),"")</f>
        <v>Generator-SG</v>
      </c>
      <c r="J4" s="110" t="str">
        <f>IFERROR(VLOOKUP(D4,DB!A:G,7,0),"")</f>
        <v>Dead</v>
      </c>
      <c r="K4" s="115" t="s">
        <v>39068</v>
      </c>
      <c r="L4" s="107" t="str">
        <f>IFERROR(VLOOKUP(D4,DB!A:I,9,0),"")</f>
        <v>Latis</v>
      </c>
    </row>
    <row r="5" spans="1:16" ht="15" customHeight="1">
      <c r="A5" s="110" t="s">
        <v>39069</v>
      </c>
      <c r="B5" s="110" t="str">
        <f>IFERROR(VLOOKUP(D5,DB!A:K,11,0),"")</f>
        <v>R4</v>
      </c>
      <c r="C5" s="111">
        <v>1</v>
      </c>
      <c r="D5" s="107" t="s">
        <v>35166</v>
      </c>
      <c r="E5" s="112" t="s">
        <v>38964</v>
      </c>
      <c r="F5" s="113"/>
      <c r="G5" s="114">
        <f ca="1">IFERROR(NOW()-F5,"")</f>
        <v>45931.208989236111</v>
      </c>
      <c r="H5" s="113">
        <v>45931.141423611109</v>
      </c>
      <c r="I5" s="110" t="str">
        <f>IFERROR(VLOOKUP(D5,DB!A:F,6,0),"")</f>
        <v>Generator-SG</v>
      </c>
      <c r="J5" s="110" t="str">
        <f>IFERROR(VLOOKUP(D5,DB!A:G,7,0),"")</f>
        <v>No BB Shifted</v>
      </c>
      <c r="K5" s="115" t="s">
        <v>39070</v>
      </c>
      <c r="L5" s="107" t="str">
        <f>IFERROR(VLOOKUP(D5,DB!A:I,9,0),"")</f>
        <v>Latis</v>
      </c>
    </row>
    <row r="6" spans="1:16" ht="15" customHeight="1">
      <c r="A6" s="110"/>
      <c r="B6" s="110" t="str">
        <f>IFERROR(VLOOKUP(D6,DB!A:K,11,0),"")</f>
        <v/>
      </c>
      <c r="C6" s="111"/>
      <c r="D6" s="107"/>
      <c r="E6" s="112"/>
      <c r="F6" s="113"/>
      <c r="G6" s="114">
        <f ca="1">IFERROR(NOW()-F6,"")</f>
        <v>45931.208989236111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45931.208989236111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45931.208989236111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45931.208989236111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45931.208989236111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45931.208989236111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45931.208989236111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45931.208989236111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45931.208989236111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45931.208989236111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45931.208989236111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45931.208989236111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45931.208989236111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45931.208989236111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45931.208989236111</v>
      </c>
      <c r="H20" s="113"/>
      <c r="I20" s="110" t="str">
        <f>IFERROR(VLOOKUP(D20,DB!A:F,6,0),"")</f>
        <v/>
      </c>
      <c r="J20" s="110" t="str">
        <f>IFERROR(VLOOKUP(D20,DB!A:G,7,0),"")</f>
        <v/>
      </c>
      <c r="K20" s="115"/>
      <c r="L20" s="107" t="str">
        <f>IFERROR(VLOOKUP(D20,DB!A:I,9,0),"")</f>
        <v/>
      </c>
    </row>
    <row r="21" spans="1:12" ht="15" customHeight="1">
      <c r="A21" s="110"/>
      <c r="B21" s="110" t="str">
        <f>IFERROR(VLOOKUP(D22,DB!A:K,11,0),"")</f>
        <v/>
      </c>
      <c r="C21" s="111"/>
      <c r="D21" s="144"/>
      <c r="E21" s="112"/>
      <c r="F21" s="113"/>
      <c r="G21" s="114">
        <f ca="1">IFERROR(NOW()-F21,"")</f>
        <v>45931.208989236111</v>
      </c>
      <c r="H21" s="113"/>
      <c r="I21" s="110" t="str">
        <f>IFERROR(VLOOKUP(D22,DB!A:F,6,0),"")</f>
        <v/>
      </c>
      <c r="J21" s="110" t="str">
        <f>IFERROR(VLOOKUP(D22,DB!A:G,7,0),"")</f>
        <v/>
      </c>
      <c r="K21" s="115"/>
      <c r="L21" s="107" t="str">
        <f>IFERROR(VLOOKUP(D22,DB!A:I,9,0),"")</f>
        <v/>
      </c>
    </row>
    <row r="22" spans="1:12" ht="15" customHeight="1">
      <c r="A22" s="110"/>
      <c r="B22" s="110" t="str">
        <f>IFERROR(VLOOKUP(#REF!,DB!A:K,11,0),"")</f>
        <v/>
      </c>
      <c r="C22" s="111"/>
      <c r="D22" s="107"/>
      <c r="E22" s="112"/>
      <c r="F22" s="113"/>
      <c r="G22" s="114">
        <f ca="1">IFERROR(NOW()-F22,"")</f>
        <v>45931.208989236111</v>
      </c>
      <c r="H22" s="113"/>
      <c r="I22" s="110" t="str">
        <f>IFERROR(VLOOKUP(#REF!,DB!A:F,6,0),"")</f>
        <v/>
      </c>
      <c r="J22" s="110" t="str">
        <f>IFERROR(VLOOKUP(#REF!,DB!A:G,7,0),"")</f>
        <v/>
      </c>
      <c r="K22" s="115"/>
      <c r="L22" s="107" t="str">
        <f>IFERROR(VLOOKUP(#REF!,DB!A:I,9,0),"")</f>
        <v/>
      </c>
    </row>
    <row r="23" spans="1:12" ht="15" customHeight="1">
      <c r="A23" s="110"/>
      <c r="B23" s="110" t="str">
        <f>IFERROR(VLOOKUP(D23,DB!A:K,11,0),"")</f>
        <v/>
      </c>
      <c r="C23" s="111"/>
      <c r="D23" s="107"/>
      <c r="E23" s="112"/>
      <c r="F23" s="113"/>
      <c r="G23" s="114">
        <f ca="1">IFERROR(NOW()-F23,"")</f>
        <v>45931.208989236111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45931.208989236111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45931.208989236111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45931.208989236111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45931.208989236111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45931.208989236111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45931.208989236111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45931.208989236111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45931.208989236111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45931.208989236111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45931.208989236111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45931.208989236111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45931.208989236111</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39.376929282407218</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5.0201119212943013</v>
      </c>
      <c r="H3" s="38">
        <v>45926.158159722225</v>
      </c>
      <c r="I3" s="37" t="str">
        <f>IFERROR(VLOOKUP(D3,DB!A:F,6,0),"")</f>
        <v>SCECO</v>
      </c>
      <c r="J3" s="37" t="str">
        <f>IFERROR(VLOOKUP(D3,DB!A:G,7,0),"")</f>
        <v>Good</v>
      </c>
      <c r="K3" s="37" t="s">
        <v>39074</v>
      </c>
      <c r="L3" s="37" t="str">
        <f>IFERROR(VLOOKUP(D3,DB!A:I,9,0),"")</f>
        <v>Latis</v>
      </c>
      <c r="M3" s="139"/>
    </row>
    <row r="4" spans="1:13" ht="15">
      <c r="A4" s="37"/>
      <c r="B4" s="37" t="str">
        <f>IFERROR(VLOOKUP(D4,DB!A:K,11,0),"")</f>
        <v/>
      </c>
      <c r="C4" s="37"/>
      <c r="D4" s="37"/>
      <c r="E4" s="37"/>
      <c r="F4" s="38"/>
      <c r="G4" s="39">
        <f ca="1">IFERROR(NOW()-F4,"-")</f>
        <v>45931.208989236111</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45931.208989236111</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45931.208989236111</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45931.208989236111</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45931.208989236111</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45931.208989236111</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45931.208989236111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45931.208989236111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45931.208989236111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45931.208989236111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45931.208989236111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45931.208989236111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45931.208989236111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45931.208989236111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45931.208989236111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45931.208989236111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45931.208989236111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45931.208989236111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45931.208989236111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45931.208989236111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45931.208989236111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45931.208989236111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45931.208989236111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45931.208989236111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45931.208989236111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45931.208989236111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45931.208989236111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45931.208989236111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45931.208989236111</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45931.208989236111</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45931.208989236111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45931.208989236111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45931.208989236111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45931.208989236111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45931.208989236111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45931.208989236111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45931.208989236111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45931.208989236111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45931.208989236111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45931.208989236111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45931.208989236111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45931.208989236111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45931.208989236111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45931.208989236111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45931.208989236111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45931.208989236111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45931.208989236111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45931.208989236111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45931.208989236111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45931.208989236111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45931.208989236111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45931.208989236111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45931.208989236111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45931.208989236111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45931.208989236111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45931.208989236111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45931.208989236111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45931.208989236111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45931.208989236111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45931.208989236111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45931.208989236111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45931.208989236111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45931.208989236111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45931.208989236111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45931.208989236111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45931.208989236111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45931.208989236111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45931.208989236111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45931.208989236111</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45931.208989236111</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45931.208989236111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45931.208989236111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45931.208989236111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45931.208989236111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45931.208989236111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45931.208989236111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45931.208989236111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45931.208989236111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45931.208989236111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45931.208989236111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45931.208989236111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45931.208989236111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45931.208989236111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45931.208989236111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45931.208989236111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45931.208989236111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45931.208989236111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45931.208989236111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45931.208989236111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45931.208989236111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45931.208989236111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45931.208989236111</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45931.208989236111</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45931.208989236111</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45931.208989236111</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45931.208989236111</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45931.208989236111</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45931.208989236111</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45931.208989236111</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45931.208989236111</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45931.208989236111</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45931.208989236111</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45931.208989236111</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45931.208989236111</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45931.208989236111</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45931.208989236111</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45931.208989236111</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45931.208989236111</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45931.208989236111</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45931.208989236111</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45931.208989236111</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45931.208989236111</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45931.208989236111</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45931.208989236111</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45931.208989236111</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45931.208989236111</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45931.208989236111</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45931.208989236111</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45931.208989236111</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45931.208989236111</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45931.208989236111</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45931.208989236111</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45931.208989236111</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45931.208989236111</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45931.208989236111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45931.208989236111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45931.208989236111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45931.208989236111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45931.208989236111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45931.208989236111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45931.208989236111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45931.208989236111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45931.208989236111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45931.208989236111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45931.208989236111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45931.208989236111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45931.208989236111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45931.208989236111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45931.208989236111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45931.208989236111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45931.208989236111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45931.208989236111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45931.208989236111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45931.208989236111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45931.208989236111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45931.208989236111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45931.208989236111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45931.208989236111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45931.208989236111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45931.208989236111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45931.208989236111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45931.208989236111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45931.208989236111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45931.208989236111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45931.208989236111</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45931.208989236111</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45931.208989236111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45931.208989236111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45931.208989236111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45931.208989236111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45931.208989236111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45931.208989236111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45931.208989236111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45931.208989236111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45931.208989236111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45931.208989236111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45931.208989236111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45931.208989236111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45931.208989236111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45931.208989236111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45931.208989236111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45931.208989236111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45931.208989236111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45931.208989236111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45931.208989236111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45931.208989236111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45931.208989236111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45931.208989236111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45931.208989236111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45931.208989236111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45931.208989236111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45931.208989236111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45931.208989236111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45931.208989236111</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45931.208989236111</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45931.208989236111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45931.208989236111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45931.208989236111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45931.208989236111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45931.208989236111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45931.208989236111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45931.208989236111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45931.208989236111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45931.208989236111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45931.208989236111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45931.208989236111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45931.208989236111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45931.208989236111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45931.208989236111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45931.208989236111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45931.208989236111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45931.208989236111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45931.208989236111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45931.208989236111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45931.208989236111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45931.208989236111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45931.208989236111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45931.208989236111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45931.208989236111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45931.208989236111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45931.208989236111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45931.208989236111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45931.208989236111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45931.208989236111</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45931.208989236111</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45931.208989236111</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45931.208989236111</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45931.208989236111</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45931.208989236111</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45931.208989236111</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45931.208989236111</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45931.208989236111</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45931.208989236111</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45931.208989236111</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45931.208989236111</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45931.208989236111</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45931.208989236111</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45931.208989236111</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45931.208989236111</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45931.208989236111</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45931.208989236111</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45931.208989236111</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45931.208989236111</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45931.208989236111</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45931.208989236111</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45931.208989236111</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45931.208989236111</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45931.208989236111</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45931.208989236111</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5"/>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39075</v>
      </c>
      <c r="B2" s="75" t="s">
        <v>5398</v>
      </c>
      <c r="C2" s="75">
        <v>1</v>
      </c>
      <c r="D2" s="75" t="s">
        <v>32861</v>
      </c>
      <c r="E2" s="100" t="s">
        <v>39076</v>
      </c>
      <c r="F2" s="88">
        <v>45929.14371527778</v>
      </c>
      <c r="G2" s="89">
        <f ca="1">IFERROR(NOW()-F2,"-")</f>
        <v>2.0652739583310904</v>
      </c>
      <c r="H2" s="102">
        <v>45929.455266203702</v>
      </c>
      <c r="I2" s="75" t="str">
        <f>IFERROR(VLOOKUP(D2,DB!A:F,6,0),"")</f>
        <v>SCECO</v>
      </c>
      <c r="J2" s="119" t="str">
        <f>IFERROR(VLOOKUP(D2,DB!A:G,7,0),"")</f>
        <v>In progress</v>
      </c>
      <c r="K2" s="101" t="s">
        <v>39077</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39078</v>
      </c>
      <c r="B3" s="75" t="s">
        <v>5398</v>
      </c>
      <c r="C3" s="75">
        <v>1</v>
      </c>
      <c r="D3" s="75" t="s">
        <v>34463</v>
      </c>
      <c r="E3" s="100" t="s">
        <v>39076</v>
      </c>
      <c r="F3" s="88">
        <v>45926.772847222222</v>
      </c>
      <c r="G3" s="89">
        <f ca="1">IFERROR(NOW()-F3,"-")</f>
        <v>4.4361420138884569</v>
      </c>
      <c r="H3" s="102">
        <v>45927.449074074073</v>
      </c>
      <c r="I3" s="75" t="str">
        <f>IFERROR(VLOOKUP(D3,DB!A:F,6,0),"")</f>
        <v>SCECO</v>
      </c>
      <c r="J3" s="119" t="str">
        <f>IFERROR(VLOOKUP(D3,DB!A:G,7,0),"")</f>
        <v>Weak</v>
      </c>
      <c r="K3" s="101" t="s">
        <v>39077</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39079</v>
      </c>
      <c r="B4" s="75" t="s">
        <v>5398</v>
      </c>
      <c r="C4" s="75">
        <v>1</v>
      </c>
      <c r="D4" s="75" t="s">
        <v>33408</v>
      </c>
      <c r="E4" s="100" t="s">
        <v>39076</v>
      </c>
      <c r="F4" s="88">
        <v>45927.117546296293</v>
      </c>
      <c r="G4" s="89">
        <f ca="1">IFERROR(NOW()-F4,"-")</f>
        <v>4.09144293981808</v>
      </c>
      <c r="H4" s="102">
        <v>45926.848171296297</v>
      </c>
      <c r="I4" s="75" t="str">
        <f>IFERROR(VLOOKUP(D4,DB!A:F,6,0),"")</f>
        <v>SCECO</v>
      </c>
      <c r="J4" s="119" t="str">
        <f>IFERROR(VLOOKUP(D4,DB!A:G,7,0),"")</f>
        <v>Dead</v>
      </c>
      <c r="K4" s="101" t="s">
        <v>39077</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39080</v>
      </c>
      <c r="B5" s="140" t="str">
        <f>IFERROR(VLOOKUP(D5,DB!A:K,11,0),"")</f>
        <v>R6</v>
      </c>
      <c r="C5" s="140">
        <v>2</v>
      </c>
      <c r="D5" s="140" t="s">
        <v>38919</v>
      </c>
      <c r="E5" s="140" t="s">
        <v>38964</v>
      </c>
      <c r="F5" s="141">
        <v>45930.730011574073</v>
      </c>
      <c r="G5" s="142">
        <f ca="1">IFERROR(NOW()-F5,"-")</f>
        <v>0.4789775462995749</v>
      </c>
      <c r="H5" s="141">
        <v>45930.746990740743</v>
      </c>
      <c r="I5" s="140" t="str">
        <f>IFERROR(VLOOKUP(D5,DB!A:F,6,0),"")</f>
        <v>Generator-SG</v>
      </c>
      <c r="J5" s="140" t="str">
        <f>IFERROR(VLOOKUP(D5,DB!A:G,7,0),"")</f>
        <v>Vandalized</v>
      </c>
      <c r="K5" s="140" t="s">
        <v>39081</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39082</v>
      </c>
      <c r="B6" s="140" t="str">
        <f>IFERROR(VLOOKUP(D6,DB!A:K,11,0),"")</f>
        <v>R6</v>
      </c>
      <c r="C6" s="140">
        <v>1</v>
      </c>
      <c r="D6" s="140" t="s">
        <v>36762</v>
      </c>
      <c r="E6" s="140" t="s">
        <v>38964</v>
      </c>
      <c r="F6" s="141">
        <v>45931.172812500001</v>
      </c>
      <c r="G6" s="142">
        <f ca="1">IFERROR(NOW()-F6,"-")</f>
        <v>3.6176620371406898E-2</v>
      </c>
      <c r="H6" s="141">
        <v>45931.166863425926</v>
      </c>
      <c r="I6" s="140" t="str">
        <f>IFERROR(VLOOKUP(D6,DB!A:F,6,0),"")</f>
        <v>Generator-SG</v>
      </c>
      <c r="J6" s="140" t="str">
        <f>IFERROR(VLOOKUP(D6,DB!A:G,7,0),"")</f>
        <v>Dead</v>
      </c>
      <c r="K6" s="140" t="s">
        <v>39083</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45931.208989120372</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45931.208989120372</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45931.208989236111</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45931.208989236111</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45931.208989236111</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45931.208989236111</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45931.208989236111</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45931.208989236111</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45931.208989236111</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21"/>
      <c r="B16" s="120" t="str">
        <f>IFERROR(VLOOKUP(D16,DB!A:K,11,0),"")</f>
        <v/>
      </c>
      <c r="C16" s="122"/>
      <c r="D16" s="100"/>
      <c r="E16" s="100"/>
      <c r="F16" s="124"/>
      <c r="G16" s="89">
        <f ca="1">IFERROR(NOW()-F16,"-")</f>
        <v>45931.208989236111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45931.208989236111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45931.208989236111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45931.208989236111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45931.208989236111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45931.208989236111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45931.208989236111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45931.208989236111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45931.208989236111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45931.208989236111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45931.208989236111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45931.208989236111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45931.208989467596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45931.208989467596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45931.208989467596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45931.208989467596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45931.208989467596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45931.208989467596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45931.208989467596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45931.208989467596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45931.208989467596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45931.208989467596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45931.208989467596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45931.208989467596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45931.208989467596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45931.208989467596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45931.208989467596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45931.208989467596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45931.208989467596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45931.208989467596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45931.208989467596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45931.208989467596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45931.208989467596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45931.208989467596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45931.208989467596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45931.208989467596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45931.208989467596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45931.208989467596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45931.208989467596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45931.208989467596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45931.208989467596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45931.208989467596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45931.208989467596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45931.208989467596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45931.208989467596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45931.208989467596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45931.208989467596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45931.208989467596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45931.208989467596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45931.208989467596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45931.208989467596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45931.208989467596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45931.208989467596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45931.208989467596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45931.208989467596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45931.208989467596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45931.208989467596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45931.208989467596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45931.208989467596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45931.208989467596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45931.208989467596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45931.208989467596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45931.208989467596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45931.208989467596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45931.208989467596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45931.208989467596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45931.208989467596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45931.208989467596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45931.208989467596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45931.208989467596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45931.208989467596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45931.208989467596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45931.208989467596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45931.208989467596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45931.208989467596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45931.208989467596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45931.208989467596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45931.208989467596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45931.208989467596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45931.208989467596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45931.208989467596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45931.208989467596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45931.208989467596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45931.208989467596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45931.208989467596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45931.208989467596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45931.208989467596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45931.208989467596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45931.208989467596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45931.208989467596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45931.208989467596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45931.208989467596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45931.208989467596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45931.208989467596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45931.208989467596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45931.208989467596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45931.208989467596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45931.208989467596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45931.208989467596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45931.208989467596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45931.208989467596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45931.208989467596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45931.208989467596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45931.208989467596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45931.208989467596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45931.208989467596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45931.208989467596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45931.208989467596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45931.208989467596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45931.208989467596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45931.208989467596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45931.208989467596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45931.208989467596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45931.208989467596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45931.208989467596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45931.208989467596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45931.208989467596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45931.208989467596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45931.208989467596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45931.208989467596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45931.208989467596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45931.208989467596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45931.208989467596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45931.208989467596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45931.208989467596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45931.208989467596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45931.208989467596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45931.208989467596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45931.208989467596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45931.208989467596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45931.208989467596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45931.208989467596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45931.208989467596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45931.208989467596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45931.208989467596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45931.208989467596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45931.208989467596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45931.208989467596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45931.208989467596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45931.208989467596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45931.208989467596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45931.208989467596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45931.208989467596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45931.208989467596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45931.208989467596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45931.208989467596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45931.208989467596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45931.208989467596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45931.208989467596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45931.208989467596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45931.208989467596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45931.208989467596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45931.208989467596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45931.208989467596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45931.208989467596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45931.208989467596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45931.208989467596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45931.208989467596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45931.208989467596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45931.208989467596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45931.208989467596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45931.208989467596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45931.208989467596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45931.208989467596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45931.208989467596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45931.208989467596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45931.208989467596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45931.208989467596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45931.208989467596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45931.208989467596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45931.208989467596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45931.208989467596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45931.208989467596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45931.208989467596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45931.208989467596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45931.208989467596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45931.208989467596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45931.208989467596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45931.208989467596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45931.208989467596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45931.208989467596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45931.208989467596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45931.208989467596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45931.208989467596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45931.208989467596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45931.208989467596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45931.208989467596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45931.208989467596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45931.208989467596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45931.208989467596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45931.208989467596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45931.208989467596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45931.208989467596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45931.208989467596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45931.208989467596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45931.208989467596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45931.208989467596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45931.208989467596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45931.208989467596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45931.208989467596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45931.208989467596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45931.208989467596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45931.208989467596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45931.208989467596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45931.208989467596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45931.208989467596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45931.208989467596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45931.208989467596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45931.208989467596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45931.208989467596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45931.208989467596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45931.208989467596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45931.208989467596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45931.208989467596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45931.208989467596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45931.208989467596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45931.208989467596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45931.208989467596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45931.208989467596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45931.208989467596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45931.208989467596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45931.208989467596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45931.208989467596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45931.208989467596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45931.208989467596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45931.208989467596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45931.208989467596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45931.208989467596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45931.208989467596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45931.208989467596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45931.208989467596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45931.208989467596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45931.208989467596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45931.208989467596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45931.208989467596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45931.208989467596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45931.208989467596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45931.208989467596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45931.208989467596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45931.208989467596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45931.208989467596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45931.208989467596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45931.208989467596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45931.208989467596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45931.208989467596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45931.208989467596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45931.208989467596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45931.208989467596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45931.208989467596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45931.208989467596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45931.208989467596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45931.208989467596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45931.208989467596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45931.208989467596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45931.208989467596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45931.208989467596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45931.208989467596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45931.208989467596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45931.208989467596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45931.208989467596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45931.208989467596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45931.208989467596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45931.208989467596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45931.208989467596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45931.208989467596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45931.208989467596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45931.208989467596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45931.208989467596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45931.208989467596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45931.208989467596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45931.208989467596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45931.208989467596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45931.208989467596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45931.208989467596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45931.208989467596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45931.208989467596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45931.208989467596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45931.208989467596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45931.208989467596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45931.208989467596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45931.208989467596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45931.208989467596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45931.208989467596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45931.208989467596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45931.208989467596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45931.208989467596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45931.208989467596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45931.208989467596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45931.208989467596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45931.208989467596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45931.208989467596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45931.208989467596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45931.208989467596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45931.208989467596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45931.208989467596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45931.208989467596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45931.208989467596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45931.208989467596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45931.208989467596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45931.208989467596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45931.208989467596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45931.208989467596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45931.208989467596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45931.208989467596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45931.208989467596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45931.208989467596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45931.208989467596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45931.208989467596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45931.208989467596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45931.208989467596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45931.208989467596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45931.208989467596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45931.208989467596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45931.208989467596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45931.208989467596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45931.208989467596</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45931.208989467596</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45931.208989467596</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45931.208989467596</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45931.208989467596</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45931.208989467596</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45931.208989467596</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45931.208989467596</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45931.208989467596</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45931.208989467596</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45931.208989467596</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45931.208989467596</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45931.208989467596</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45931.208989467596</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45931.208989467596</v>
      </c>
      <c r="H345" s="124"/>
      <c r="I345" s="120" t="str">
        <f>IFERROR(VLOOKUP(D345,DB!A:F,6,0),"")</f>
        <v/>
      </c>
      <c r="J345" s="119" t="str">
        <f>IFERROR(VLOOKUP(D345,DB!A:G,7,0),"")</f>
        <v/>
      </c>
      <c r="K345" s="125"/>
      <c r="L345" s="126" t="str">
        <f>IFERROR(VLOOKUP(D345,DB!A:I,9,0),"")</f>
        <v/>
      </c>
    </row>
  </sheetData>
  <dataValidations count="2">
    <dataValidation allowBlank="1" showInputMessage="1" showErrorMessage="1" sqref="E1" xr:uid="{380493DB-286A-4683-AF55-C78F04945A49}"/>
    <dataValidation type="list" allowBlank="1" showInputMessage="1" showErrorMessage="1" sqref="D16:D24 E5:E34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2025-10-01T02:01:02Z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