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07" documentId="13_ncr:1_{F6CB121F-512D-4AA6-A0C1-0FB36C537598}" xr6:coauthVersionLast="47" xr6:coauthVersionMax="47" xr10:uidLastSave="{15556D05-4131-4055-B9CC-A719DA85F2EA}"/>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2" i="6"/>
  <c r="J2" i="6"/>
  <c r="I3" i="6"/>
  <c r="J3"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J4" i="6"/>
  <c r="J5" i="6"/>
  <c r="J6" i="6"/>
  <c r="J7" i="6"/>
  <c r="J8" i="6"/>
  <c r="J9" i="6"/>
  <c r="I3" i="5"/>
  <c r="B2" i="6"/>
  <c r="G2" i="6"/>
  <c r="L2" i="6"/>
  <c r="B3" i="6"/>
  <c r="G3" i="6"/>
  <c r="L3" i="6"/>
  <c r="B4" i="6"/>
  <c r="G4" i="6"/>
  <c r="L4" i="6"/>
  <c r="B5" i="6"/>
  <c r="G5" i="6"/>
  <c r="L5" i="6"/>
  <c r="B6" i="6"/>
  <c r="G6" i="6"/>
  <c r="L6" i="6"/>
  <c r="B7" i="6"/>
  <c r="G7" i="6"/>
  <c r="L7" i="6"/>
  <c r="B8" i="6"/>
  <c r="G8" i="6"/>
  <c r="L8" i="6"/>
  <c r="B9" i="6"/>
  <c r="G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<sst xmlns="http://schemas.openxmlformats.org/spreadsheetml/2006/main" count="179029" uniqueCount="39108">
  <si>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</si>
  <si>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</si>
  <si>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</si>
  <si>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</si>
  <si>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</si>
  <si>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</si>
  <si>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</si>
  <si>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</si>
  <si>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</si>
  <si>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</si>
  <si>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</si>
  <si>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</si>
  <si>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</si>
  <si>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</si>
  <si>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</si>
  <si>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</si>
  <si>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</si>
  <si>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</si>
  <si>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</si>
  <si>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</si>
  <si>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</si>
  <si>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</si>
  <si>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</si>
  <si>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</si>
  <si>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</si>
  <si>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</si>
  <si>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</si>
  <si>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</si>
  <si>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</si>
  <si>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</si>
  <si>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</si>
  <si>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</si>
  <si>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</si>
  <si>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</si>
  <si>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</si>
  <si>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</si>
  <si>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</si>
  <si>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</si>
  <si>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</si>
  <si>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</si>
  <si>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</si>
  <si>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</si>
  <si>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</si>
  <si>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</si>
  <si>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</si>
  <si>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</si>
  <si>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</si>
  <si>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</si>
  <si>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</si>
  <si>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</si>
  <si>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</si>
  <si>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</si>
  <si>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</si>
  <si>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</si>
  <si>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</si>
  <si>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</si>
  <si>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</si>
  <si>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</si>
  <si>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</si>
  <si>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</si>
  <si>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</si>
  <si>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</si>
  <si>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</si>
  <si>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</si>
  <si>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</si>
  <si>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</si>
  <si>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</si>
  <si>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</si>
  <si>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</si>
  <si>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</si>
  <si>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</si>
  <si>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</si>
  <si>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</si>
  <si>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</si>
  <si>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</si>
  <si>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</si>
  <si>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</si>
  <si>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</si>
  <si>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</si>
  <si>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</si>
  <si>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</si>
  <si>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</si>
  <si>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</si>
  <si>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</si>
  <si>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</si>
  <si>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</si>
  <si>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</si>
  <si>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</si>
  <si>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</si>
  <si>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</si>
  <si>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</si>
  <si>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</si>
  <si>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</si>
  <si>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</si>
  <si>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</si>
  <si>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</si>
  <si>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</si>
  <si>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</si>
  <si>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</si>
  <si>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</si>
  <si>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</si>
  <si>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</si>
  <si>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</si>
  <si>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</si>
  <si>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</si>
  <si>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</si>
  <si>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</si>
  <si>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</si>
  <si>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</si>
  <si>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</si>
  <si>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</si>
  <si>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</si>
  <si>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</si>
  <si>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</si>
  <si>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</si>
  <si>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</si>
  <si>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</si>
  <si>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</si>
  <si>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</si>
  <si>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</si>
  <si>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</si>
  <si>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</si>
  <si>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</si>
  <si>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</si>
  <si>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</si>
  <si>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</si>
  <si>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</si>
  <si>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</si>
  <si>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</si>
  <si>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</si>
  <si>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</si>
  <si>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</si>
  <si>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</si>
  <si>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</si>
  <si>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</si>
  <si>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</si>
  <si>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</si>
  <si>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</si>
  <si>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</si>
  <si>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</si>
  <si>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</si>
  <si>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</si>
  <si>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</si>
  <si>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</si>
  <si>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</si>
  <si>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</si>
  <si>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</si>
  <si>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</si>
  <si>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</si>
  <si>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</si>
  <si>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</si>
  <si>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</si>
  <si>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</si>
  <si>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</si>
  <si>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</si>
  <si>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</si>
  <si>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</si>
  <si>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</si>
  <si>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</si>
  <si>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</si>
  <si>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</si>
  <si>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</si>
  <si>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</si>
  <si>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</si>
  <si>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</si>
  <si>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</si>
  <si>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</si>
  <si>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</si>
  <si>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</si>
  <si>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</si>
  <si>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</si>
  <si>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</si>
  <si>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</si>
  <si>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</si>
  <si>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</si>
  <si>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</si>
  <si>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</si>
  <si>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</si>
  <si>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</si>
  <si>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</si>
  <si>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</si>
  <si>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</si>
  <si>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</si>
  <si>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</si>
  <si>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</si>
  <si>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</si>
  <si>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</si>
  <si>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</si>
  <si>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</si>
  <si>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</si>
  <si>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</si>
  <si>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</si>
  <si>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</si>
  <si>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</si>
  <si>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</si>
  <si>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</si>
  <si>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</si>
  <si>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</si>
  <si>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</si>
  <si>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</si>
  <si>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</si>
  <si>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</si>
  <si>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</si>
  <si>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</si>
  <si>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</si>
  <si>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</si>
  <si>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</si>
  <si>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</si>
  <si>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</si>
  <si>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</si>
  <si>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</si>
  <si>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</si>
  <si>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</si>
  <si>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</si>
  <si>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</si>
  <si>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</si>
  <si>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</si>
  <si>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</si>
  <si>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</si>
  <si>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</si>
  <si>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</si>
  <si>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</si>
  <si>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</si>
  <si>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</si>
  <si>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</si>
  <si>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</si>
  <si>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</si>
  <si>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</si>
  <si>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</si>
  <si>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</si>
  <si>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</si>
  <si>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</si>
  <si>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</si>
  <si>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</si>
  <si>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</si>
  <si>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</si>
  <si>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</si>
  <si>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</si>
  <si>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</si>
  <si>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</si>
  <si>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</si>
  <si>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</si>
  <si>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</si>
  <si>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</si>
  <si>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</si>
  <si>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</si>
  <si>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</si>
  <si>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</si>
  <si>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</si>
  <si>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</si>
  <si>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</si>
  <si>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</si>
  <si>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</si>
  <si>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</si>
  <si>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</si>
  <si>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</si>
  <si>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</si>
  <si>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</si>
  <si>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</si>
  <si>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</si>
  <si>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</si>
  <si>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</si>
  <si>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</si>
  <si>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</si>
  <si>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</si>
  <si>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</si>
  <si>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</si>
  <si>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</si>
  <si>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</si>
  <si>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</si>
  <si>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</si>
  <si>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</si>
  <si>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</si>
  <si>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</si>
  <si>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</si>
  <si>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</si>
  <si>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</si>
  <si>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</si>
  <si>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</si>
  <si>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</si>
  <si>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</si>
  <si>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</si>
  <si>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</si>
  <si>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</si>
  <si>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</si>
  <si>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</si>
  <si>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</si>
  <si>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</si>
  <si>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</si>
  <si>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</si>
  <si>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</si>
  <si>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</si>
  <si>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</si>
  <si>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</si>
  <si>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</si>
  <si>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</si>
  <si>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</si>
  <si>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</si>
  <si>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</si>
  <si>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</si>
  <si>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</si>
  <si>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</si>
  <si>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</si>
  <si>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</si>
  <si>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</si>
  <si>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</si>
  <si>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</si>
  <si>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</si>
  <si>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</si>
  <si>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</si>
  <si>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</si>
  <si>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</si>
  <si>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</si>
  <si>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</si>
  <si>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</si>
  <si>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</si>
  <si>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</si>
  <si>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</si>
  <si>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</si>
  <si>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</si>
  <si>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</si>
  <si>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</si>
  <si>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</si>
  <si>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</si>
  <si>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</si>
  <si>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</si>
  <si>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</si>
  <si>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</si>
  <si>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</si>
  <si>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</si>
  <si>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</si>
  <si>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</si>
  <si>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</si>
  <si>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</si>
  <si>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</si>
  <si>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</si>
  <si>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</si>
  <si>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</si>
  <si>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</si>
  <si>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</si>
  <si>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</si>
  <si>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</si>
  <si>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</si>
  <si>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</si>
  <si>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</si>
  <si>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</si>
  <si>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</si>
  <si>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</si>
  <si>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</si>
  <si>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</si>
  <si>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</si>
  <si>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</si>
  <si>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</si>
  <si>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</si>
  <si>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</si>
  <si>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</si>
  <si>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</si>
  <si>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</si>
  <si>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</si>
  <si>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</si>
  <si>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</si>
  <si>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</si>
  <si>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</si>
  <si>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</si>
  <si>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</si>
  <si>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</si>
  <si>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</si>
  <si>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</si>
  <si>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</si>
  <si>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</si>
  <si>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</si>
  <si>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</si>
  <si>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</si>
  <si>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</si>
  <si>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</si>
  <si>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</si>
  <si>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</si>
  <si>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</si>
  <si>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</si>
  <si>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</si>
  <si>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</si>
  <si>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</si>
  <si>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</si>
  <si>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</si>
  <si>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</si>
  <si>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</si>
  <si>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</si>
  <si>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</si>
  <si>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</si>
  <si>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</si>
  <si>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</si>
  <si>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</si>
  <si>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</si>
  <si>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</si>
  <si>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</si>
  <si>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</si>
  <si>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</si>
  <si>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</si>
  <si>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</si>
  <si>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</si>
  <si>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</si>
  <si>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</si>
  <si>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</si>
  <si>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</si>
  <si>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</si>
  <si>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</si>
  <si>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</si>
  <si>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</si>
  <si>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</si>
  <si>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</si>
  <si>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</si>
  <si>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</si>
  <si>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</si>
  <si>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</si>
  <si>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</si>
  <si>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</si>
  <si>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</si>
  <si>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</si>
  <si>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</si>
  <si>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</si>
  <si>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</si>
  <si>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</si>
  <si>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</si>
  <si>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</si>
  <si>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</si>
  <si>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</si>
  <si>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</si>
  <si>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</si>
  <si>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</si>
  <si>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</si>
  <si>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</si>
  <si>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</si>
  <si>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</si>
  <si>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</si>
  <si>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</si>
  <si>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</si>
  <si>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</si>
  <si>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</si>
  <si>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</si>
  <si>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</si>
  <si>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</si>
  <si>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</si>
  <si>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</si>
  <si>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</si>
  <si>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</si>
  <si>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</si>
  <si>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</si>
  <si>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</si>
  <si>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</si>
  <si>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</si>
  <si>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</si>
  <si>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</si>
  <si>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</si>
  <si>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</si>
  <si>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</si>
  <si>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</si>
  <si>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</si>
  <si>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</si>
  <si>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</si>
  <si>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</si>
  <si>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</si>
  <si>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</si>
  <si>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</si>
  <si>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</si>
  <si>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</si>
  <si>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</si>
  <si>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</si>
  <si>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</si>
  <si>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</si>
  <si>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</si>
  <si>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</si>
  <si>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</si>
  <si>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</si>
  <si>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</si>
  <si>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</si>
  <si>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</si>
  <si>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</si>
  <si>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</si>
  <si>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</si>
  <si>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</si>
  <si>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</si>
  <si>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</si>
  <si>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</si>
  <si>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</si>
  <si>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</si>
  <si>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</si>
  <si>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</si>
  <si>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</si>
  <si>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</si>
  <si>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</si>
  <si>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</si>
  <si>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</si>
  <si>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</si>
  <si>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</si>
  <si>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</si>
  <si>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</si>
  <si>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</si>
  <si>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</si>
  <si>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</si>
  <si>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</si>
  <si>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</si>
  <si>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</si>
  <si>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</si>
  <si>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</si>
  <si>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</si>
  <si>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</si>
  <si>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</si>
  <si>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</si>
  <si>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</si>
  <si>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</si>
  <si>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</si>
  <si>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</si>
  <si>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</si>
  <si>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</si>
  <si>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</si>
  <si>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</si>
  <si>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</si>
  <si>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</si>
  <si>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</si>
  <si>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</si>
  <si>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</si>
  <si>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</si>
  <si>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</si>
  <si>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</si>
  <si>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</si>
  <si>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</si>
  <si>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</si>
  <si>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</si>
  <si>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</si>
  <si>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</si>
  <si>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</si>
  <si>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</si>
  <si>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</si>
  <si>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</si>
  <si>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</si>
  <si>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</si>
  <si>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</si>
  <si>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</si>
  <si>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</si>
  <si>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</si>
  <si>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</si>
  <si>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</si>
  <si>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</si>
  <si>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</si>
  <si>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</si>
  <si>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</si>
  <si>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</si>
  <si>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</si>
  <si>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</si>
  <si>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</si>
  <si>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</si>
  <si>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</si>
  <si>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</si>
  <si>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</si>
  <si>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</si>
  <si>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</si>
  <si>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</si>
  <si>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</si>
  <si>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</si>
  <si>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</si>
  <si>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</si>
  <si>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</si>
  <si>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</si>
  <si>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</si>
  <si>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</si>
  <si>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</si>
  <si>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</si>
  <si>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</si>
  <si>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</si>
  <si>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</si>
  <si>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</si>
  <si>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</si>
  <si>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</si>
  <si>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</si>
  <si>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</si>
  <si>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</si>
  <si>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</si>
  <si>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</si>
  <si>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</si>
  <si>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</si>
  <si>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</si>
  <si>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</si>
  <si>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</si>
  <si>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</si>
  <si>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</si>
  <si>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</si>
  <si>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</si>
  <si>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</si>
  <si>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</si>
  <si>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</si>
  <si>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</si>
  <si>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</si>
  <si>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</si>
  <si>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</si>
  <si>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</si>
  <si>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</si>
  <si>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</si>
  <si>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</si>
  <si>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</si>
  <si>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</si>
  <si>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</si>
  <si>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</si>
  <si>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</si>
  <si>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</si>
  <si>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</si>
  <si>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</si>
  <si>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</si>
  <si>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</si>
  <si>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</si>
  <si>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</si>
  <si>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</si>
  <si>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</si>
  <si>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</si>
  <si>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</si>
  <si>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</si>
  <si>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</si>
  <si>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</si>
  <si>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</si>
  <si>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</si>
  <si>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</si>
  <si>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</si>
  <si>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</si>
  <si>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</si>
  <si>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</si>
  <si>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</si>
  <si>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</si>
  <si>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</si>
  <si>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</si>
  <si>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</si>
  <si>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</si>
  <si>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</si>
  <si>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</si>
  <si>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</si>
  <si>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</si>
  <si>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</si>
  <si>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</si>
  <si>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</si>
  <si>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</si>
  <si>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</si>
  <si>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</si>
  <si>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</si>
  <si>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</si>
  <si>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</si>
  <si>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</si>
  <si>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</si>
  <si>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</si>
  <si>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</si>
  <si>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</si>
  <si>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</si>
  <si>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</si>
  <si>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</si>
  <si>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</si>
  <si>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</si>
  <si>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</si>
  <si>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</si>
  <si>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</si>
  <si>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</si>
  <si>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</si>
  <si>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</si>
  <si>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</si>
  <si>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</si>
  <si>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</si>
  <si>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</si>
  <si>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</si>
  <si>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</si>
  <si>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</si>
  <si>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</si>
  <si>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</si>
  <si>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</si>
  <si>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</si>
  <si>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</si>
  <si>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</si>
  <si>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</si>
  <si>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</si>
  <si>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</si>
  <si>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</si>
  <si>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</si>
  <si>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</si>
  <si>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</si>
  <si>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</si>
  <si>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</si>
  <si>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</si>
  <si>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</si>
  <si>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</si>
  <si>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</si>
  <si>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</si>
  <si>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</si>
  <si>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</si>
  <si>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</si>
  <si>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</si>
  <si>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</si>
  <si>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</si>
  <si>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</si>
  <si>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</si>
  <si>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</si>
  <si>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</si>
  <si>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</si>
  <si>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</si>
  <si>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</si>
  <si>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</si>
  <si>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</si>
  <si>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</si>
  <si>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</si>
  <si>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</si>
  <si>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</si>
  <si>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</si>
  <si>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</si>
  <si>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</si>
  <si>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</si>
  <si>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</si>
  <si>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</si>
  <si>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</si>
  <si>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</si>
  <si>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</si>
  <si>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</si>
  <si>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</si>
  <si>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</si>
  <si>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</si>
  <si>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</si>
  <si>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</si>
  <si>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</si>
  <si>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</si>
  <si>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</si>
  <si>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</si>
  <si>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</si>
  <si>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</si>
  <si>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</si>
  <si>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</si>
  <si>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</si>
  <si>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</si>
  <si>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</si>
  <si>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</si>
  <si>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</si>
  <si>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</si>
  <si>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</si>
  <si>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</si>
  <si>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</si>
  <si>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</si>
  <si>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</si>
  <si>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</si>
  <si>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</si>
  <si>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</si>
  <si>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</si>
  <si>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</si>
  <si>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</si>
  <si>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</si>
  <si>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</si>
  <si>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</si>
  <si>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</si>
  <si>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</si>
  <si>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</si>
  <si>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</si>
  <si>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</si>
  <si>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</si>
  <si>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</si>
  <si>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</si>
  <si>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</si>
  <si>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</si>
  <si>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</si>
  <si>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</si>
  <si>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</si>
  <si>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</si>
  <si>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</si>
  <si>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</si>
  <si>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</si>
  <si>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</si>
  <si>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</si>
  <si>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</si>
  <si>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</si>
  <si>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</si>
  <si>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</si>
  <si>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</si>
  <si>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</si>
  <si>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</si>
  <si>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</si>
  <si>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</si>
  <si>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</si>
  <si>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</si>
  <si>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</si>
  <si>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</si>
  <si>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</si>
  <si>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</si>
  <si>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</si>
  <si>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</si>
  <si>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</si>
  <si>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</si>
  <si>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</si>
  <si>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</si>
  <si>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</si>
  <si>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</si>
  <si>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</si>
  <si>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</si>
  <si>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</si>
  <si>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</si>
  <si>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</si>
  <si>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</si>
  <si>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</si>
  <si>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</si>
  <si>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</si>
  <si>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</si>
  <si>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</si>
  <si>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</si>
  <si>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</si>
  <si>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</si>
  <si>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</si>
  <si>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</si>
  <si>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</si>
  <si>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</si>
  <si>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</si>
  <si>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</si>
  <si>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</si>
  <si>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</si>
  <si>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</si>
  <si>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</si>
  <si>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</si>
  <si>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</si>
  <si>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</si>
  <si>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</si>
  <si>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</si>
  <si>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</si>
  <si>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</si>
  <si>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</si>
  <si>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</si>
  <si>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</si>
  <si>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</si>
  <si>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</si>
  <si>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</si>
  <si>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</si>
  <si>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</si>
  <si>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</si>
  <si>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</si>
  <si>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</si>
  <si>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</si>
  <si>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</si>
  <si>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</si>
  <si>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</si>
  <si>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</si>
  <si>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</si>
  <si>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</si>
  <si>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</si>
  <si>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</si>
  <si>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</si>
  <si>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</si>
  <si>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</si>
  <si>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</si>
  <si>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</si>
  <si>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</si>
  <si>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</si>
  <si>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</si>
  <si>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</si>
  <si>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</si>
  <si>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</si>
  <si>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</si>
  <si>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</si>
  <si>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</si>
  <si>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</si>
  <si>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</si>
  <si>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</si>
  <si>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</si>
  <si>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</si>
  <si>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</si>
  <si>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</si>
  <si>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</si>
  <si>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</si>
  <si>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</si>
  <si>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</si>
  <si>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</si>
  <si>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</si>
  <si>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</si>
  <si>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</si>
  <si>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</si>
  <si>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</si>
  <si>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</si>
  <si>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</si>
  <si>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</si>
  <si>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</si>
  <si>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</si>
  <si>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</si>
  <si>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</si>
  <si>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</si>
  <si>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</si>
  <si>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</si>
  <si>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</si>
  <si>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</si>
  <si>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</si>
  <si>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</si>
  <si>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</si>
  <si>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</si>
  <si>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</si>
  <si>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</si>
  <si>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</si>
  <si>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</si>
  <si>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</si>
  <si>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</si>
  <si>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</si>
  <si>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</si>
  <si>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</si>
  <si>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</si>
  <si>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</si>
  <si>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</si>
  <si>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</si>
  <si>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</si>
  <si>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</si>
  <si>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</si>
  <si>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</si>
  <si>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</si>
  <si>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</si>
  <si>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</si>
  <si>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</si>
  <si>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</si>
  <si>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</si>
  <si>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</si>
  <si>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</si>
  <si>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</si>
  <si>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</si>
  <si>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</si>
  <si>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</si>
  <si>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</si>
  <si>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</si>
  <si>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</si>
  <si>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</si>
  <si>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</si>
  <si>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</si>
  <si>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</si>
  <si>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</si>
  <si>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</si>
  <si>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</si>
  <si>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</si>
  <si>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</si>
  <si>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</si>
  <si>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</si>
  <si>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</si>
  <si>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</si>
  <si>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</si>
  <si>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</si>
  <si>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</si>
  <si>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</si>
  <si>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</si>
  <si>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</si>
  <si>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</si>
  <si>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</si>
  <si>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</si>
  <si>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</si>
  <si>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</si>
  <si>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</si>
  <si>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</si>
  <si>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</si>
  <si>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</si>
  <si>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</si>
  <si>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</si>
  <si>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</si>
  <si>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</si>
  <si>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</si>
  <si>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</si>
  <si>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</si>
  <si>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</si>
  <si>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</si>
  <si>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</si>
  <si>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</si>
  <si>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</si>
  <si>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</si>
  <si>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</si>
  <si>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</si>
  <si>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</si>
  <si>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</si>
  <si>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</si>
  <si>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</si>
  <si>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</si>
  <si>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</si>
  <si>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</si>
  <si>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</si>
  <si>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</si>
  <si>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</si>
  <si>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</si>
  <si>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</si>
  <si>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</si>
  <si>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</si>
  <si>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</si>
  <si>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</si>
  <si>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</si>
  <si>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</si>
  <si>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</si>
  <si>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</si>
  <si>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</si>
  <si>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</si>
  <si>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</si>
  <si>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</si>
  <si>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</si>
  <si>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</si>
  <si>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</si>
  <si>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</si>
  <si>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</si>
  <si>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</si>
  <si>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</si>
  <si>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</si>
  <si>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</si>
  <si>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</si>
  <si>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</si>
  <si>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</si>
  <si>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</si>
  <si>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</si>
  <si>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</si>
  <si>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</si>
  <si>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</si>
  <si>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</si>
  <si>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</si>
  <si>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</si>
  <si>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</si>
  <si>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</si>
  <si>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</si>
  <si>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</si>
  <si>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</si>
  <si>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</si>
  <si>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</si>
  <si>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</si>
  <si>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</si>
  <si>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</si>
  <si>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</si>
  <si>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</si>
  <si>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</si>
  <si>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</si>
  <si>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</si>
  <si>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</si>
  <si>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</si>
  <si>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</si>
  <si>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</si>
  <si>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</si>
  <si>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</si>
  <si>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</si>
  <si>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</si>
  <si>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</si>
  <si>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</si>
  <si>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</si>
  <si>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</si>
  <si>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</si>
  <si>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</si>
  <si>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</si>
  <si>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</si>
  <si>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</si>
  <si>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</si>
  <si>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</si>
  <si>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</si>
  <si>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</si>
  <si>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</si>
  <si>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</si>
  <si>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</si>
  <si>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</si>
  <si>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</si>
  <si>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</si>
  <si>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</si>
  <si>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</si>
  <si>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</si>
  <si>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</si>
  <si>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</si>
  <si>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</si>
  <si>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</si>
  <si>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</si>
  <si>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</si>
  <si>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</si>
  <si>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</si>
  <si>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</si>
  <si>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</si>
  <si>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</si>
  <si>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</si>
  <si>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</si>
  <si>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</si>
  <si>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</si>
  <si>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</si>
  <si>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</si>
  <si>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</si>
  <si>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</si>
  <si>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</si>
  <si>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</si>
  <si>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</si>
  <si>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</si>
  <si>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</si>
  <si>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</si>
  <si>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</si>
  <si>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</si>
  <si>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</si>
  <si>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</si>
  <si>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</si>
  <si>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</si>
  <si>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</si>
  <si>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</si>
  <si>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</si>
  <si>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</si>
  <si>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</si>
  <si>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</si>
  <si>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</si>
  <si>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</si>
  <si>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</si>
  <si>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</si>
  <si>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</si>
  <si>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</si>
  <si>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</si>
  <si>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</si>
  <si>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</si>
  <si>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</si>
  <si>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</si>
  <si>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</si>
  <si>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</si>
  <si>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</si>
  <si>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</si>
  <si>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</si>
  <si>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</si>
  <si>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</si>
  <si>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</si>
  <si>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</si>
  <si>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</si>
  <si>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</si>
  <si>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</si>
  <si>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</si>
  <si>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</si>
  <si>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</si>
  <si>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</si>
  <si>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</si>
  <si>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</si>
  <si>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</si>
  <si>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</si>
  <si>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</si>
  <si>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</si>
  <si>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</si>
  <si>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</si>
  <si>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</si>
  <si>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</si>
  <si>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</si>
  <si>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</si>
  <si>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</si>
  <si>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</si>
  <si>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</si>
  <si>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</si>
  <si>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</si>
  <si>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</si>
  <si>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</si>
  <si>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</si>
  <si>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</si>
  <si>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</si>
  <si>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</si>
  <si>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</si>
  <si>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</si>
  <si>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</si>
  <si>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</si>
  <si>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</si>
  <si>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</si>
  <si>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</si>
  <si>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</si>
  <si>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</si>
  <si>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</si>
  <si>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</si>
  <si>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</si>
  <si>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</si>
  <si>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</si>
  <si>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</si>
  <si>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</si>
  <si>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</si>
  <si>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</si>
  <si>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</si>
  <si>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</si>
  <si>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</si>
  <si>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</si>
  <si>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</si>
  <si>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</si>
  <si>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</si>
  <si>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</si>
  <si>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</si>
  <si>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</si>
  <si>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</si>
  <si>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</si>
  <si>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</si>
  <si>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</si>
  <si>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</si>
  <si>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</si>
  <si>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</si>
  <si>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</si>
  <si>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</si>
  <si>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</si>
  <si>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</si>
  <si>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</si>
  <si>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</si>
  <si>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</si>
  <si>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</si>
  <si>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</si>
  <si>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</si>
  <si>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</si>
  <si>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</si>
  <si>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</si>
  <si>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</si>
  <si>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</si>
  <si>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</si>
  <si>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</si>
  <si>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</si>
  <si>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</si>
  <si>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</si>
  <si>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</si>
  <si>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</si>
  <si>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</si>
  <si>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</si>
  <si>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</si>
  <si>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</si>
  <si>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</si>
  <si>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</si>
  <si>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</si>
  <si>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</si>
  <si>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</si>
  <si>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</si>
  <si>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</si>
  <si>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</si>
  <si>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</si>
  <si>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</si>
  <si>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</si>
  <si>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</si>
  <si>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</si>
  <si>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</si>
  <si>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</si>
  <si>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</si>
  <si>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</si>
  <si>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</si>
  <si>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</si>
  <si>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</si>
  <si>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</si>
  <si>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</si>
  <si>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</si>
  <si>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</si>
  <si>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</si>
  <si>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</si>
  <si>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</si>
  <si>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</si>
  <si>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</si>
  <si>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</si>
  <si>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</si>
  <si>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</si>
  <si>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</si>
  <si>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</si>
  <si>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</si>
  <si>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</si>
  <si>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</si>
  <si>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</si>
  <si>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</si>
  <si>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</si>
  <si>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</si>
  <si>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</si>
  <si>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</si>
  <si>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</si>
  <si>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</si>
  <si>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</si>
  <si>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</si>
  <si>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</si>
  <si>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</si>
  <si>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</si>
  <si>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</si>
  <si>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</si>
  <si>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</si>
  <si>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</si>
  <si>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</si>
  <si>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</si>
  <si>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</si>
  <si>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</si>
  <si>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</si>
  <si>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</si>
  <si>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</si>
  <si>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</si>
  <si>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</si>
  <si>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</si>
  <si>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</si>
  <si>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</si>
  <si>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</si>
  <si>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</si>
  <si>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</si>
  <si>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</si>
  <si>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</si>
  <si>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</si>
  <si>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</si>
  <si>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</si>
  <si>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</si>
  <si>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</si>
  <si>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</si>
  <si>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</si>
  <si>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</si>
  <si>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</si>
  <si>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</si>
  <si>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</si>
  <si>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</si>
  <si>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</si>
  <si>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</si>
  <si>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</si>
  <si>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</si>
  <si>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</si>
  <si>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</si>
  <si>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</si>
  <si>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</si>
  <si>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</si>
  <si>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</si>
  <si>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</si>
  <si>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</si>
  <si>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</si>
  <si>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</si>
  <si>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</si>
  <si>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</si>
  <si>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</si>
  <si>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</si>
  <si>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</si>
  <si>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</si>
  <si>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</si>
  <si>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</si>
  <si>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</si>
  <si>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</si>
  <si>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</si>
  <si>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</si>
  <si>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</si>
  <si>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</si>
  <si>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</si>
  <si>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</si>
  <si>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</si>
  <si>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</si>
  <si>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</si>
  <si>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</si>
  <si>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</si>
  <si>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</si>
  <si>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</si>
  <si>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</si>
  <si>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</si>
  <si>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</si>
  <si>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</si>
  <si>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</si>
  <si>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</si>
  <si>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</si>
  <si>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</si>
  <si>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</si>
  <si>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</si>
  <si>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</si>
  <si>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</si>
  <si>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</si>
  <si>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</si>
  <si>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</si>
  <si>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</si>
  <si>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</si>
  <si>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</si>
  <si>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</si>
  <si>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</si>
  <si>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</si>
  <si>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</si>
  <si>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</si>
  <si>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</si>
  <si>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</si>
  <si>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</si>
  <si>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</si>
  <si>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</si>
  <si>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</si>
  <si>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</si>
  <si>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</si>
  <si>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</si>
  <si>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</si>
  <si>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</si>
  <si>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</si>
  <si>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</si>
  <si>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</si>
  <si>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</si>
  <si>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</si>
  <si>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</si>
  <si>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</si>
  <si>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</si>
  <si>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</si>
  <si>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</si>
  <si>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</si>
  <si>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</si>
  <si>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</si>
  <si>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</si>
  <si>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</si>
  <si>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</si>
  <si>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</si>
  <si>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</si>
  <si>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</si>
  <si>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</si>
  <si>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</si>
  <si>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</si>
  <si>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</si>
  <si>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</si>
  <si>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</si>
  <si>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</si>
  <si>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</si>
  <si>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</si>
  <si>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</si>
  <si>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</si>
  <si>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</si>
  <si>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</si>
  <si>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</si>
  <si>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</si>
  <si>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</si>
  <si>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</si>
  <si>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</si>
  <si>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</si>
  <si>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</si>
  <si>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</si>
  <si>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</si>
  <si>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</si>
  <si>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</si>
  <si>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</si>
  <si>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</si>
  <si>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</si>
  <si>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</si>
  <si>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</si>
  <si>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</si>
  <si>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</si>
  <si>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</si>
  <si>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</si>
  <si>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</si>
  <si>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</si>
  <si>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</si>
  <si>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</si>
  <si>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</si>
  <si>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</si>
  <si>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</si>
  <si>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</si>
  <si>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</si>
  <si>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</si>
  <si>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</si>
  <si>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</si>
  <si>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</si>
  <si>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</si>
  <si>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</si>
  <si>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</si>
  <si>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</si>
  <si>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</si>
  <si>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</si>
  <si>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</si>
  <si>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</si>
  <si>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</si>
  <si>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</si>
  <si>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</si>
  <si>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</si>
  <si>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</si>
  <si>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</si>
  <si>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</si>
  <si>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</si>
  <si>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</si>
  <si>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</si>
  <si>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</si>
  <si>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</si>
  <si>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</si>
  <si>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</si>
  <si>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</si>
  <si>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</si>
  <si>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</si>
  <si>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</si>
  <si>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</si>
  <si>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</si>
  <si>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</si>
  <si>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</si>
  <si>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</si>
  <si>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</si>
  <si>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</si>
  <si>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</si>
  <si>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</si>
  <si>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</si>
  <si>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</si>
  <si>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</si>
  <si>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</si>
  <si>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</si>
  <si>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</si>
  <si>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</si>
  <si>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</si>
  <si>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</si>
  <si>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</si>
  <si>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</si>
  <si>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</si>
  <si>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</si>
  <si>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</si>
  <si>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</si>
  <si>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</si>
  <si>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</si>
  <si>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</si>
  <si>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</si>
  <si>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</si>
  <si>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</si>
  <si>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</si>
  <si>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</si>
  <si>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</si>
  <si>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</si>
  <si>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</si>
  <si>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</si>
  <si>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</si>
  <si>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</si>
  <si>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</si>
  <si>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</si>
  <si>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</si>
  <si>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</si>
  <si>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</si>
  <si>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</si>
  <si>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</si>
  <si>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</si>
  <si>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</si>
  <si>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</si>
  <si>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</si>
  <si>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</si>
  <si>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</si>
  <si>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</si>
  <si>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</si>
  <si>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</si>
  <si>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</si>
  <si>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</si>
  <si>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</si>
  <si>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</si>
  <si>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</si>
  <si>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</si>
  <si>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</si>
  <si>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</si>
  <si>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</si>
  <si>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</si>
  <si>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</si>
  <si>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</si>
  <si>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</si>
  <si>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</si>
  <si>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</si>
  <si>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</si>
  <si>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</si>
  <si>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</si>
  <si>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</si>
  <si>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</si>
  <si>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</si>
  <si>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</si>
  <si>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</si>
  <si>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</si>
  <si>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</si>
  <si>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</si>
  <si>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</si>
  <si>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</si>
  <si>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</si>
  <si>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</si>
  <si>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</si>
  <si>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</si>
  <si>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</si>
  <si>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</si>
  <si>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</si>
  <si>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</si>
  <si>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</si>
  <si>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</si>
  <si>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</si>
  <si>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</si>
  <si>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</si>
  <si>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</si>
  <si>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</si>
  <si>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</si>
  <si>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</si>
  <si>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</si>
  <si>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</si>
  <si>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</si>
  <si>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</si>
  <si>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</si>
  <si>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</si>
  <si>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</si>
  <si>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</si>
  <si>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</si>
  <si>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</si>
  <si>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</si>
  <si>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</si>
  <si>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</si>
  <si>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</si>
  <si>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</si>
  <si>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</si>
  <si>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</si>
  <si>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</si>
  <si>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</si>
  <si>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</si>
  <si>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</si>
  <si>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</si>
  <si>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</si>
  <si>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</si>
  <si>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</si>
  <si>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</si>
  <si>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</si>
  <si>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</si>
  <si>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</si>
  <si>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</si>
  <si>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</si>
  <si>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</si>
  <si>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</si>
  <si>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</si>
  <si>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</si>
  <si>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</si>
  <si>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</si>
  <si>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</si>
  <si>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</si>
  <si>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</si>
  <si>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</si>
  <si>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</si>
  <si>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</si>
  <si>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</si>
  <si>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</si>
  <si>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</si>
  <si>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</si>
  <si>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</si>
  <si>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</si>
  <si>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</si>
  <si>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</si>
  <si>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</si>
  <si>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</si>
  <si>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</si>
  <si>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</si>
  <si>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</si>
  <si>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</si>
  <si>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</si>
  <si>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</si>
  <si>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</si>
  <si>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</si>
  <si>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</si>
  <si>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</si>
  <si>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</si>
  <si>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</si>
  <si>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</si>
  <si>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</si>
  <si>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</si>
  <si>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</si>
  <si>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</si>
  <si>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</si>
  <si>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</si>
  <si>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</si>
  <si>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</si>
  <si>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</si>
  <si>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</si>
  <si>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</si>
  <si>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</si>
  <si>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</si>
  <si>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</si>
  <si>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</si>
  <si>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</si>
  <si>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</si>
  <si>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</si>
  <si>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</si>
  <si>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</si>
  <si>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</si>
  <si>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</si>
  <si>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</si>
  <si>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</si>
  <si>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</si>
  <si>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</si>
  <si>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</si>
  <si>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</si>
  <si>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</si>
  <si>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</si>
  <si>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</si>
  <si>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</si>
  <si>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</si>
  <si>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</si>
  <si>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</si>
  <si>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</si>
  <si>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</si>
  <si>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</si>
  <si>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</si>
  <si>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</si>
  <si>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</si>
  <si>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</si>
  <si>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</si>
  <si>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</si>
  <si>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</si>
  <si>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</si>
  <si>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</si>
  <si>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</si>
  <si>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</si>
  <si>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</si>
  <si>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</si>
  <si>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</si>
  <si>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</si>
  <si>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</si>
  <si>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</si>
  <si>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</si>
  <si>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</si>
  <si>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</si>
  <si>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</si>
  <si>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</si>
  <si>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</si>
  <si>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</si>
  <si>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</si>
  <si>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</si>
  <si>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</si>
  <si>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</si>
  <si>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</si>
  <si>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</si>
  <si>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</si>
  <si>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</si>
  <si>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</si>
  <si>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</si>
  <si>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</si>
  <si>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</si>
  <si>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</si>
  <si>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</si>
  <si>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</si>
  <si>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</si>
  <si>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</si>
  <si>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</si>
  <si>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</si>
  <si>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</si>
  <si>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</si>
  <si>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</si>
  <si>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</si>
  <si>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</si>
  <si>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</si>
  <si>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</si>
  <si>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</si>
  <si>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</si>
  <si>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</si>
  <si>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</si>
  <si>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</si>
  <si>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</si>
  <si>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</si>
  <si>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</si>
  <si>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</si>
  <si>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</si>
  <si>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</si>
  <si>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</si>
  <si>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</si>
  <si>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</si>
  <si>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</si>
  <si>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</si>
  <si>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</si>
  <si>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</si>
  <si>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</si>
  <si>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</si>
  <si>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</si>
  <si>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</si>
  <si>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</si>
  <si>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</si>
  <si>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</si>
  <si>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</si>
  <si>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</si>
  <si>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</si>
  <si>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</si>
  <si>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</si>
  <si>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</si>
  <si>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</si>
  <si>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</si>
  <si>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</si>
  <si>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</si>
  <si>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</si>
  <si>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</si>
  <si>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</si>
  <si>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</si>
  <si>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</si>
  <si>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</si>
  <si>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</si>
  <si>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</si>
  <si>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</si>
  <si>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</si>
  <si>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</si>
  <si>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</si>
  <si>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</si>
  <si>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</si>
  <si>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</si>
  <si>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</si>
  <si>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</si>
  <si>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</si>
  <si>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</si>
  <si>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</si>
  <si>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</si>
  <si>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</si>
  <si>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</si>
  <si>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</si>
  <si>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</si>
  <si>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</si>
  <si>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</si>
  <si>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</si>
  <si>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</si>
  <si>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</si>
  <si>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</si>
  <si>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</si>
  <si>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</si>
  <si>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</si>
  <si>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</si>
  <si>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</si>
  <si>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</si>
  <si>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</si>
  <si>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</si>
  <si>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</si>
  <si>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</si>
  <si>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</si>
  <si>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</si>
  <si>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</si>
  <si>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</si>
  <si>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</si>
  <si>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</si>
  <si>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</si>
  <si>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</si>
  <si>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</si>
  <si>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</si>
  <si>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</si>
  <si>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</si>
  <si>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</si>
  <si>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</si>
  <si>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</si>
  <si>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</si>
  <si>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</si>
  <si>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</si>
  <si>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</si>
  <si>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</si>
  <si>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</si>
  <si>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</si>
  <si>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</si>
  <si>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</si>
  <si>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</si>
  <si>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</si>
  <si>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</si>
  <si>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</si>
  <si>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</si>
  <si>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</si>
  <si>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</si>
  <si>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</si>
  <si>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</si>
  <si>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</si>
  <si>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</si>
  <si>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</si>
  <si>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</si>
  <si>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</si>
  <si>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</si>
  <si>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</si>
  <si>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</si>
  <si>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</si>
  <si>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</si>
  <si>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</si>
  <si>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</si>
  <si>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</si>
  <si>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</si>
  <si>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</si>
  <si>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</si>
  <si>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</si>
  <si>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</si>
  <si>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</si>
  <si>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</si>
  <si>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</si>
  <si>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</si>
  <si>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</si>
  <si>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</si>
  <si>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</si>
  <si>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</si>
  <si>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</si>
  <si>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</si>
  <si>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</si>
  <si>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</si>
  <si>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</si>
  <si>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</si>
  <si>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</si>
  <si>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</si>
  <si>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</si>
  <si>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</si>
  <si>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</si>
  <si>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</si>
  <si>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</si>
  <si>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</si>
  <si>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</si>
  <si>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</si>
  <si>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</si>
  <si>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</si>
  <si>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</si>
  <si>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</si>
  <si>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</si>
  <si>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</si>
  <si>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</si>
  <si>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</si>
  <si>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</si>
  <si>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</si>
  <si>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</si>
  <si>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</si>
  <si>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</si>
  <si>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</si>
  <si>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</si>
  <si>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</si>
  <si>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</si>
  <si>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</si>
  <si>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</si>
  <si>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</si>
  <si>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</si>
  <si>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</si>
  <si>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</si>
  <si>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</si>
  <si>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</si>
  <si>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</si>
  <si>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</si>
  <si>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</si>
  <si>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</si>
  <si>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</si>
  <si>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</si>
  <si>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</si>
  <si>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</si>
  <si>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</si>
  <si>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</si>
  <si>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</si>
  <si>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</si>
  <si>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</si>
  <si>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</si>
  <si>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</si>
  <si>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</si>
  <si>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</si>
  <si>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</si>
  <si>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</si>
  <si>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</si>
  <si>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</si>
  <si>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</si>
  <si>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</si>
  <si>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</si>
  <si>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</si>
  <si>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</si>
  <si>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</si>
  <si>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</si>
  <si>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</si>
  <si>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</si>
  <si>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</si>
  <si>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</si>
  <si>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</si>
  <si>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</si>
  <si>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</si>
  <si>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</si>
  <si>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</si>
  <si>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</si>
  <si>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</si>
  <si>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</si>
  <si>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</si>
  <si>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</si>
  <si>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</si>
  <si>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</si>
  <si>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</si>
  <si>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</si>
  <si>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</si>
  <si>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</si>
  <si>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</si>
  <si>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</si>
  <si>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</si>
  <si>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</si>
  <si>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</si>
  <si>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</si>
  <si>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</si>
  <si>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</si>
  <si>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</si>
  <si>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</si>
  <si>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</si>
  <si>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</si>
  <si>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</si>
  <si>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</si>
  <si>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</si>
  <si>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</si>
  <si>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</si>
  <si>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</si>
  <si>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</si>
  <si>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</si>
  <si>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</si>
  <si>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</si>
  <si>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</si>
  <si>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</si>
  <si>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</si>
  <si>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</si>
  <si>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</si>
  <si>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</si>
  <si>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</si>
  <si>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</si>
  <si>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</si>
  <si>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</si>
  <si>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</si>
  <si>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</si>
  <si>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</si>
  <si>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</si>
  <si>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</si>
  <si>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</si>
  <si>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</si>
  <si>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</si>
  <si>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</si>
  <si>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</si>
  <si>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</si>
  <si>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</si>
  <si>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</si>
  <si>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</si>
  <si>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</si>
  <si>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</si>
  <si>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</si>
  <si>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</si>
  <si>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</si>
  <si>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</si>
  <si>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</si>
  <si>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</si>
  <si>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</si>
  <si>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</si>
  <si>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</si>
  <si>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</si>
  <si>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</si>
  <si>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</si>
  <si>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</si>
  <si>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</si>
  <si>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</si>
  <si>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</si>
  <si>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</si>
  <si>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</si>
  <si>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</si>
  <si>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</si>
  <si>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</si>
  <si>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</si>
  <si>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</si>
  <si>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</si>
  <si>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</si>
  <si>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</si>
  <si>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</si>
  <si>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</si>
  <si>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</si>
  <si>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</si>
  <si>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</si>
  <si>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</si>
  <si>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</si>
  <si>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</si>
  <si>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</si>
  <si>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</si>
  <si>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</si>
  <si>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</si>
  <si>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</si>
  <si>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</si>
  <si>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</si>
  <si>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</si>
  <si>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</si>
  <si>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</si>
  <si>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</si>
  <si>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</si>
  <si>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</si>
  <si>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</si>
  <si>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</si>
  <si>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</si>
  <si>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</si>
  <si>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</si>
  <si>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</si>
  <si>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</si>
  <si>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</si>
  <si>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</si>
  <si>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</si>
  <si>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</si>
  <si>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</si>
  <si>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</si>
  <si>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</si>
  <si>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</si>
  <si>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</si>
  <si>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</si>
  <si>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</si>
  <si>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</si>
  <si>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</si>
  <si>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</si>
  <si>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</si>
  <si>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</si>
  <si>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</si>
  <si>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</si>
  <si>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</si>
  <si>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</si>
  <si>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</si>
  <si>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</si>
  <si>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</si>
  <si>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</si>
  <si>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</si>
  <si>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</si>
  <si>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</si>
  <si>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</si>
  <si>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</si>
  <si>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</si>
  <si>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</si>
  <si>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</si>
  <si>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</si>
  <si>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</si>
  <si>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</si>
  <si>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</si>
  <si>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</si>
  <si>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</si>
  <si>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</si>
  <si>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</si>
  <si>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</si>
  <si>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</si>
  <si>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</si>
  <si>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</si>
  <si>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</si>
  <si>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</si>
  <si>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</si>
  <si>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</si>
  <si>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</si>
  <si>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</si>
  <si>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</si>
  <si>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</si>
  <si>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</si>
  <si>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</si>
  <si>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</si>
  <si>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</si>
  <si>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</si>
  <si>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</si>
  <si>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</si>
  <si>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</si>
  <si>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</si>
  <si>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</si>
  <si>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</si>
  <si>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</si>
  <si>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</si>
  <si>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</si>
  <si>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</si>
  <si>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</si>
  <si>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</si>
  <si>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</si>
  <si>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</si>
  <si>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</si>
  <si>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</si>
  <si>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</si>
  <si>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</si>
  <si>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</si>
  <si>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</si>
  <si>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</si>
  <si>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</si>
  <si>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</si>
  <si>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</si>
  <si>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</si>
  <si>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</si>
  <si>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</si>
  <si>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</si>
  <si>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</si>
  <si>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</si>
  <si>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</si>
  <si>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</si>
  <si>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</si>
  <si>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</si>
  <si>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</si>
  <si>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</si>
  <si>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</si>
  <si>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</si>
  <si>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</si>
  <si>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</si>
  <si>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</si>
  <si>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</si>
  <si>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</si>
  <si>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</si>
  <si>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</si>
  <si>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</si>
  <si>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</si>
  <si>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</si>
  <si>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</si>
  <si>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</si>
  <si>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</si>
  <si>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</si>
  <si>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</si>
  <si>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</si>
  <si>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</si>
  <si>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</si>
  <si>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</si>
  <si>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</si>
  <si>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</si>
  <si>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</si>
  <si>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</si>
  <si>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</si>
  <si>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</si>
  <si>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</si>
  <si>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</si>
  <si>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</si>
  <si>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</si>
  <si>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</si>
  <si>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</si>
  <si>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</si>
  <si>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</si>
  <si>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</si>
  <si>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</si>
  <si>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</si>
  <si>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</si>
  <si>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</si>
  <si>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</si>
  <si>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</si>
  <si>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</si>
  <si>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</si>
  <si>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</si>
  <si>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</si>
  <si>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</si>
  <si>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</si>
  <si>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</si>
  <si>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</si>
  <si>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</si>
  <si>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</si>
  <si>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</si>
  <si>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</si>
  <si>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</si>
  <si>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</si>
  <si>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</si>
  <si>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</si>
  <si>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</si>
  <si>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</si>
  <si>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</si>
  <si>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</si>
  <si>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</si>
  <si>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</si>
  <si>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</si>
  <si>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</si>
  <si>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</si>
  <si>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</si>
  <si>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</si>
  <si>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</si>
  <si>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</si>
  <si>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</si>
  <si>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</si>
  <si>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</si>
  <si>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</si>
  <si>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</si>
  <si>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</si>
  <si>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</si>
  <si>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</si>
  <si>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</si>
  <si>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</si>
  <si>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</si>
  <si>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</si>
  <si>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</si>
  <si>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</si>
  <si>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</si>
  <si>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</si>
  <si>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</si>
  <si>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</si>
  <si>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</si>
  <si>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</si>
  <si>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</si>
  <si>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</si>
  <si>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</si>
  <si>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</si>
  <si>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</si>
  <si>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</si>
  <si>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</si>
  <si>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</si>
  <si>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</si>
  <si>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</si>
  <si>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</si>
  <si>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</si>
  <si>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</si>
  <si>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</si>
  <si>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</si>
  <si>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</si>
  <si>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</si>
  <si>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</si>
  <si>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</si>
  <si>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</si>
  <si>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</si>
  <si>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</si>
  <si>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</si>
  <si>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</si>
  <si>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</si>
  <si>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</si>
  <si>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</si>
  <si>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</si>
  <si>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</si>
  <si>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</si>
  <si>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</si>
  <si>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</si>
  <si>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</si>
  <si>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</si>
  <si>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</si>
  <si>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</si>
  <si>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</si>
  <si>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</si>
  <si>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</si>
  <si>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</si>
  <si>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</si>
  <si>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</si>
  <si>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</si>
  <si>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</si>
  <si>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</si>
  <si>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</si>
  <si>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</si>
  <si>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</si>
  <si>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</si>
  <si>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</si>
  <si>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</si>
  <si>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</si>
  <si>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</si>
  <si>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</si>
  <si>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</si>
  <si>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</si>
  <si>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</si>
  <si>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</si>
  <si>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</si>
  <si>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</si>
  <si>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</si>
  <si>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</si>
  <si>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</si>
  <si>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</si>
  <si>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</si>
  <si>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</si>
  <si>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</si>
  <si>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</si>
  <si>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</si>
  <si>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</si>
  <si>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</si>
  <si>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</si>
  <si>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</si>
  <si>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</si>
  <si>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</si>
  <si>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</si>
  <si>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</si>
  <si>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</si>
  <si>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</si>
  <si>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</si>
  <si>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</si>
  <si>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</si>
  <si>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</si>
  <si>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</si>
  <si>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</si>
  <si>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</si>
  <si>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</si>
  <si>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</si>
  <si>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</si>
  <si>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</si>
  <si>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</si>
  <si>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</si>
  <si>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</si>
  <si>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</si>
  <si>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</si>
  <si>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</si>
  <si>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</si>
  <si>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</si>
  <si>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</si>
  <si>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</si>
  <si>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</si>
  <si>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</si>
  <si>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</si>
  <si>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</si>
  <si>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</si>
  <si>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</si>
  <si>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</si>
  <si>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</si>
  <si>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</si>
  <si>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</si>
  <si>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</si>
  <si>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</si>
  <si>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</si>
  <si>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</si>
  <si>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</si>
  <si>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</si>
  <si>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</si>
  <si>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</si>
  <si>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</si>
  <si>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</si>
  <si>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</si>
  <si>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</si>
  <si>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</si>
  <si>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</si>
  <si>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</si>
  <si>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</si>
  <si>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</si>
  <si>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</si>
  <si>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</si>
  <si>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</si>
  <si>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</si>
  <si>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</si>
  <si>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</si>
  <si>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</si>
  <si>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</si>
  <si>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</si>
  <si>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</si>
  <si>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</si>
  <si>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</si>
  <si>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</si>
  <si>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</si>
  <si>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</si>
  <si>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</si>
  <si>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</si>
  <si>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</si>
  <si>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</si>
  <si>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</si>
  <si>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</si>
  <si>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</si>
  <si>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</si>
  <si>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</si>
  <si>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</si>
  <si>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</si>
  <si>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</si>
  <si>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</si>
  <si>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</si>
  <si>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</si>
  <si>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</si>
  <si>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</si>
  <si>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</si>
  <si>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</si>
  <si>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</si>
  <si>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</si>
  <si>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</si>
  <si>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</si>
  <si>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</si>
  <si>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</si>
  <si>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</si>
  <si>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</si>
  <si>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</si>
  <si>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</si>
  <si>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</si>
  <si>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</si>
  <si>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</si>
  <si>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</si>
  <si>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</si>
  <si>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</si>
  <si>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</si>
  <si>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</si>
  <si>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</si>
  <si>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</si>
  <si>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</si>
  <si>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</si>
  <si>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</si>
  <si>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</si>
  <si>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</si>
  <si>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</si>
  <si>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</si>
  <si>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</si>
  <si>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</si>
  <si>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</si>
  <si>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</si>
  <si>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</si>
  <si>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</si>
  <si>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</si>
  <si>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</si>
  <si>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</si>
  <si>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</si>
  <si>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</si>
  <si>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</si>
  <si>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</si>
  <si>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</si>
  <si>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</si>
  <si>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</si>
  <si>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</si>
  <si>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</si>
  <si>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</si>
  <si>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</si>
  <si>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</si>
  <si>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</si>
  <si>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</si>
  <si>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</si>
  <si>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</si>
  <si>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</si>
  <si>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</si>
  <si>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</si>
  <si>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</si>
  <si>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</si>
  <si>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</si>
  <si>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</si>
  <si>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</si>
  <si>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</si>
  <si>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</si>
  <si>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</si>
  <si>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</si>
  <si>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</si>
  <si>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</si>
  <si>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</si>
  <si>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</si>
  <si>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</si>
  <si>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</si>
  <si>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</si>
  <si>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</si>
  <si>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</si>
  <si>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</si>
  <si>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</si>
  <si>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</si>
  <si>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</si>
  <si>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</si>
  <si>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</si>
  <si>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</si>
  <si>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</si>
  <si>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</si>
  <si>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</si>
  <si>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</si>
  <si>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</si>
  <si>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</si>
  <si>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</si>
  <si>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</si>
  <si>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</si>
  <si>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</si>
  <si>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</si>
  <si>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</si>
  <si>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</si>
  <si>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</si>
  <si>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</si>
  <si>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</si>
  <si>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</si>
  <si>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</si>
  <si>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</si>
  <si>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</si>
  <si>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</si>
  <si>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</si>
  <si>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</si>
  <si>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</si>
  <si>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</si>
  <si>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</si>
  <si>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</si>
  <si>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</si>
  <si>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</si>
  <si>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</si>
  <si>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</si>
  <si>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</si>
  <si>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</si>
  <si>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</si>
  <si>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</si>
  <si>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</si>
  <si>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</si>
  <si>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</si>
  <si>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</si>
  <si>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</si>
  <si>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</si>
  <si>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</si>
  <si>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</si>
  <si>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</si>
  <si>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</si>
  <si>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</si>
  <si>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</si>
  <si>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</si>
  <si>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</si>
  <si>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</si>
  <si>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</si>
  <si>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</si>
  <si>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</si>
  <si>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</si>
  <si>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</si>
  <si>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</si>
  <si>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</si>
  <si>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</si>
  <si>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</si>
  <si>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</si>
  <si>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</si>
  <si>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</si>
  <si>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</si>
  <si>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</si>
  <si>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</si>
  <si>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</si>
  <si>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</si>
  <si>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</si>
  <si>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</si>
  <si>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</si>
  <si>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</si>
  <si>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</si>
  <si>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</si>
  <si>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</si>
  <si>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</si>
  <si>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</si>
  <si>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</si>
  <si>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</si>
  <si>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</si>
  <si>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</si>
  <si>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</si>
  <si>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</si>
  <si>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</si>
  <si>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</si>
  <si>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</si>
  <si>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</si>
  <si>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</si>
  <si>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</si>
  <si>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</si>
  <si>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</si>
  <si>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</si>
  <si>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</si>
  <si>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</si>
  <si>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</si>
  <si>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</si>
  <si>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</si>
  <si>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</si>
  <si>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</si>
  <si>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</si>
  <si>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</si>
  <si>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</si>
  <si>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</si>
  <si>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</si>
  <si>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</si>
  <si>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</si>
  <si>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</si>
  <si>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</si>
  <si>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</si>
  <si>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</si>
  <si>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</si>
  <si>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</si>
  <si>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</si>
  <si>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</si>
  <si>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</si>
  <si>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</si>
  <si>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</si>
  <si>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</si>
  <si>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</si>
  <si>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</si>
  <si>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</si>
  <si>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</si>
  <si>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</si>
  <si>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</si>
  <si>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</si>
  <si>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</si>
  <si>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</si>
  <si>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</si>
  <si>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</si>
  <si>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</si>
  <si>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</si>
  <si>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</si>
  <si>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</si>
  <si>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</si>
  <si>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</si>
  <si>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</si>
  <si>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</si>
  <si>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</si>
  <si>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</si>
  <si>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</si>
  <si>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</si>
  <si>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</si>
  <si>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</si>
  <si>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</si>
  <si>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</si>
  <si>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</si>
  <si>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</si>
  <si>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</si>
  <si>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</si>
  <si>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</si>
  <si>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</si>
  <si>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</si>
  <si>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</si>
  <si>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</si>
  <si>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</si>
  <si>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</si>
  <si>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</si>
  <si>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</si>
  <si>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</si>
  <si>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</si>
  <si>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</si>
  <si>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</si>
  <si>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</si>
  <si>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</si>
  <si>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</si>
  <si>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</si>
  <si>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</si>
  <si>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</si>
  <si>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</si>
  <si>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</si>
  <si>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</si>
  <si>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</si>
  <si>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</si>
  <si>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</si>
  <si>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</si>
  <si>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</si>
  <si>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</si>
  <si>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</si>
  <si>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</si>
  <si>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</si>
  <si>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</si>
  <si>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</si>
  <si>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</si>
  <si>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</si>
  <si>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</si>
  <si>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</si>
  <si>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</si>
  <si>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</si>
  <si>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</si>
  <si>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</si>
  <si>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</si>
  <si>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</si>
  <si>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</si>
  <si>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</si>
  <si>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</si>
  <si>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</si>
  <si>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</si>
  <si>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</si>
  <si>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</si>
  <si>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</si>
  <si>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</si>
  <si>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</si>
  <si>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</si>
  <si>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</si>
  <si>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</si>
  <si>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</si>
  <si>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</si>
  <si>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</si>
  <si>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</si>
  <si>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</si>
  <si>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</si>
  <si>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</si>
  <si>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</si>
  <si>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</si>
  <si>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</si>
  <si>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</si>
  <si>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</si>
  <si>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</si>
  <si>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</si>
  <si>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</si>
  <si>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</si>
  <si>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</si>
  <si>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</si>
  <si>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</si>
  <si>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</si>
  <si>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</si>
  <si>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</si>
  <si>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</si>
  <si>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</si>
  <si>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</si>
  <si>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</si>
  <si>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</si>
  <si>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</si>
  <si>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</si>
  <si>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</si>
  <si>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</si>
  <si>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</si>
  <si>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</si>
  <si>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</si>
  <si>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</si>
  <si>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</si>
  <si>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</si>
  <si>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</si>
  <si>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</si>
  <si>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</si>
  <si>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</si>
  <si>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</si>
  <si>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</si>
  <si>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</si>
  <si>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</si>
  <si>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</si>
  <si>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</si>
  <si>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</si>
  <si>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</si>
  <si>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</si>
  <si>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</si>
  <si>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</si>
  <si>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</si>
  <si>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</si>
  <si>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</si>
  <si>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</si>
  <si>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</si>
  <si>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</si>
  <si>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</si>
  <si>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</si>
  <si>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</si>
  <si>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</si>
  <si>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</si>
  <si>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</si>
  <si>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</si>
  <si>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</si>
  <si>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</si>
  <si>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</si>
  <si>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</si>
  <si>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</si>
  <si>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</si>
  <si>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</si>
  <si>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</si>
  <si>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</si>
  <si>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</si>
  <si>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</si>
  <si>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</si>
  <si>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</si>
  <si>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</si>
  <si>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</si>
  <si>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</si>
  <si>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</si>
  <si>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</si>
  <si>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</si>
  <si>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</si>
  <si>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</si>
  <si>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</si>
  <si>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</si>
  <si>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</si>
  <si>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</si>
  <si>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</si>
  <si>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</si>
  <si>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</si>
  <si>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</si>
  <si>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</si>
  <si>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</si>
  <si>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</si>
  <si>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</si>
  <si>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</si>
  <si>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</si>
  <si>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</si>
  <si>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</si>
  <si>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</si>
  <si>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</si>
  <si>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</si>
  <si>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</si>
  <si>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</si>
  <si>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</si>
  <si>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</si>
  <si>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</si>
  <si>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</si>
  <si>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</si>
  <si>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</si>
  <si>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</si>
  <si>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</si>
  <si>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</si>
  <si>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</si>
  <si>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</si>
  <si>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</si>
  <si>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</si>
  <si>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</si>
  <si>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</si>
  <si>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</si>
  <si>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</si>
  <si>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</si>
  <si>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</si>
  <si>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</si>
  <si>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</si>
  <si>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</si>
  <si>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</si>
  <si>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</si>
  <si>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</si>
  <si>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</si>
  <si>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</si>
  <si>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</si>
  <si>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</si>
  <si>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</si>
  <si>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</si>
  <si>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</si>
  <si>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</si>
  <si>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</si>
  <si>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</si>
  <si>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</si>
  <si>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</si>
  <si>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</si>
  <si>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</si>
  <si>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</si>
  <si>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</si>
  <si>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</si>
  <si>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</si>
  <si>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</si>
  <si>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</si>
  <si>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</si>
  <si>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</si>
  <si>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</si>
  <si>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</si>
  <si>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</si>
  <si>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</si>
  <si>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</si>
  <si>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</si>
  <si>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</si>
  <si>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</si>
  <si>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</si>
  <si>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</si>
  <si>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</si>
  <si>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</si>
  <si>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</si>
  <si>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</si>
  <si>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</si>
  <si>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</si>
  <si>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</si>
  <si>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</si>
  <si>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</si>
  <si>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</si>
  <si>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</si>
  <si>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</si>
  <si>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</si>
  <si>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</si>
  <si>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</si>
  <si>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</si>
  <si>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</si>
  <si>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</si>
  <si>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</si>
  <si>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</si>
  <si>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</si>
  <si>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</si>
  <si>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</si>
  <si>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</si>
  <si>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</si>
  <si>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</si>
  <si>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</si>
  <si>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</si>
  <si>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</si>
  <si>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</si>
  <si>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</si>
  <si>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</si>
  <si>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</si>
  <si>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</si>
  <si>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</si>
  <si>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</si>
  <si>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</si>
  <si>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</si>
  <si>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</si>
  <si>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</si>
  <si>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</si>
  <si>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</si>
  <si>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</si>
  <si>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</si>
  <si>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</si>
  <si>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</si>
  <si>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</si>
  <si>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</si>
  <si>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</si>
  <si>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</si>
  <si>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</si>
  <si>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</si>
  <si>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</si>
  <si>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</si>
  <si>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</si>
  <si>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</si>
  <si>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</si>
  <si>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</si>
  <si>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</si>
  <si>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</si>
  <si>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</si>
  <si>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</si>
  <si>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</si>
  <si>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</si>
  <si>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</si>
  <si>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</si>
  <si>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</si>
  <si>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</si>
  <si>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</si>
  <si>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</si>
  <si>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</si>
  <si>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</si>
  <si>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</si>
  <si>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</si>
  <si>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</si>
  <si>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</si>
  <si>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</si>
  <si>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</si>
  <si>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</si>
  <si>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</si>
  <si>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</si>
  <si>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</si>
  <si>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</si>
  <si>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</si>
  <si>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</si>
  <si>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</si>
  <si>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</si>
  <si>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</si>
  <si>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</si>
  <si>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</si>
  <si>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</si>
  <si>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</si>
  <si>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</si>
  <si>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</si>
  <si>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</si>
  <si>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</si>
  <si>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</si>
  <si>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</si>
  <si>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</si>
  <si>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</si>
  <si>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</si>
  <si>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</si>
  <si>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</si>
  <si>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</si>
  <si>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</si>
  <si>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</si>
  <si>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</si>
  <si>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</si>
  <si>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</si>
  <si>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</si>
  <si>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</si>
  <si>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</si>
  <si>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</si>
  <si>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</si>
  <si>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</si>
  <si>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</si>
  <si>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</si>
  <si>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</si>
  <si>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</si>
  <si>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</si>
  <si>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</si>
  <si>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</si>
  <si>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</si>
  <si>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</si>
  <si>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</si>
  <si>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</si>
  <si>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</si>
  <si>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</si>
  <si>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</si>
  <si>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</si>
  <si>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</si>
  <si>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</si>
  <si>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</si>
  <si>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</si>
  <si>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</si>
  <si>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</si>
  <si>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</si>
  <si>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</si>
  <si>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</si>
  <si>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</si>
  <si>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</si>
  <si>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</si>
  <si>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</si>
  <si>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</si>
  <si>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</si>
  <si>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</si>
  <si>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</si>
  <si>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</si>
  <si>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</si>
  <si>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</si>
  <si>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</si>
  <si>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</si>
  <si>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</si>
  <si>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</si>
  <si>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</si>
  <si>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</si>
  <si>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</si>
  <si>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</si>
  <si>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</si>
  <si>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</si>
  <si>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</si>
  <si>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</si>
  <si>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</si>
  <si>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</si>
  <si>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</si>
  <si>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</si>
  <si>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</si>
  <si>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</si>
  <si>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</si>
  <si>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</si>
  <si>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</si>
  <si>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</si>
  <si>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</si>
  <si>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</si>
  <si>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</si>
  <si>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</si>
  <si>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</si>
  <si>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</si>
  <si>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</si>
  <si>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</si>
  <si>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</si>
  <si>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</si>
  <si>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</si>
  <si>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</si>
  <si>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</si>
  <si>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</si>
  <si>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</si>
  <si>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</si>
  <si>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</si>
  <si>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</si>
  <si>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</si>
  <si>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</si>
  <si>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</si>
  <si>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</si>
  <si>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</si>
  <si>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</si>
  <si>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</si>
  <si>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</si>
  <si>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</si>
  <si>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</si>
  <si>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</si>
  <si>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</si>
  <si>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</si>
  <si>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</si>
  <si>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</si>
  <si>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</si>
  <si>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</si>
  <si>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</si>
  <si>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</si>
  <si>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</si>
  <si>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</si>
  <si>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</si>
  <si>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</si>
  <si>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</si>
  <si>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</si>
  <si>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</si>
  <si>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</si>
  <si>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</si>
  <si>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</si>
  <si>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</si>
  <si>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</si>
  <si>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</si>
  <si>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</si>
  <si>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</si>
  <si>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</si>
  <si>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</si>
  <si>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</si>
  <si>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</si>
  <si>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</si>
  <si>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</si>
  <si>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</si>
  <si>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</si>
  <si>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</si>
  <si>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</si>
  <si>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</si>
  <si>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</si>
  <si>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</si>
  <si>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</si>
  <si>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</si>
  <si>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</si>
  <si>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</si>
  <si>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</si>
  <si>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</si>
  <si>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</si>
  <si>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</si>
  <si>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</si>
  <si>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</si>
  <si>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</si>
  <si>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</si>
  <si>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</si>
  <si>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</si>
  <si>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</si>
  <si>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</si>
  <si>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</si>
  <si>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</si>
  <si>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</si>
  <si>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</si>
  <si>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</si>
  <si>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</si>
  <si>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</si>
  <si>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</si>
  <si>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</si>
  <si>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</si>
  <si>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</si>
  <si>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</si>
  <si>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</si>
  <si>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</si>
  <si>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</si>
  <si>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</si>
  <si>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</si>
  <si>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</si>
  <si>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</si>
  <si>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</si>
  <si>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</si>
  <si>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</si>
  <si>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</si>
  <si>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</si>
  <si>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</si>
  <si>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</si>
  <si>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</si>
  <si>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</si>
  <si>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</si>
  <si>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</si>
  <si>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</si>
  <si>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</si>
  <si>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</si>
  <si>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</si>
  <si>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</si>
  <si>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</si>
  <si>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</si>
  <si>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</si>
  <si>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</si>
  <si>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</si>
  <si>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</si>
  <si>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</si>
  <si>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</si>
  <si>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</si>
  <si>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</si>
  <si>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</si>
  <si>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</si>
  <si>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</si>
  <si>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</si>
  <si>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</si>
  <si>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</si>
  <si>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</si>
  <si>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</si>
  <si>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</si>
  <si>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</si>
  <si>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</si>
  <si>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</si>
  <si>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</si>
  <si>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</si>
  <si>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</si>
  <si>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</si>
  <si>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</si>
  <si>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</si>
  <si>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</si>
  <si>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</si>
  <si>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</si>
  <si>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</si>
  <si>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</si>
  <si>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</si>
  <si>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</si>
  <si>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</si>
  <si>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</si>
  <si>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</si>
  <si>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</si>
  <si>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</si>
  <si>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</si>
  <si>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</si>
  <si>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</si>
  <si>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</si>
  <si>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</si>
  <si>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</si>
  <si>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</si>
  <si>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</si>
  <si>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</si>
  <si>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</si>
  <si>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</si>
  <si>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</si>
  <si>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</si>
  <si>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</si>
  <si>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</si>
  <si>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</si>
  <si>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</si>
  <si>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</si>
  <si>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</si>
  <si>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</si>
  <si>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</si>
  <si>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</si>
  <si>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</si>
  <si>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</si>
  <si>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</si>
  <si>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</si>
  <si>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</si>
  <si>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</si>
  <si>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</si>
  <si>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</si>
  <si>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</si>
  <si>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</si>
  <si>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</si>
  <si>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</si>
  <si>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</si>
  <si>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</si>
  <si>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</si>
  <si>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</si>
  <si>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</si>
  <si>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</si>
  <si>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</si>
  <si>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</si>
  <si>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</si>
  <si>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</si>
  <si>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</si>
  <si>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</si>
  <si>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</si>
  <si>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</si>
  <si>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</si>
  <si>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</si>
  <si>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</si>
  <si>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</si>
  <si>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</si>
  <si>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</si>
  <si>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</si>
  <si>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</si>
  <si>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</si>
  <si>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</si>
  <si>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</si>
  <si>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</si>
  <si>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</si>
  <si>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</si>
  <si>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</si>
  <si>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</si>
  <si>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</si>
  <si>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</si>
  <si>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</si>
  <si>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</si>
  <si>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</si>
  <si>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</si>
  <si>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</si>
  <si>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</si>
  <si>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</si>
  <si>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</si>
  <si>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</si>
  <si>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</si>
  <si>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</si>
  <si>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</si>
  <si>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</si>
  <si>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</si>
  <si>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</si>
  <si>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</si>
  <si>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</si>
  <si>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</si>
  <si>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</si>
  <si>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</si>
  <si>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</si>
  <si>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</si>
  <si>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</si>
  <si>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</si>
  <si>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</si>
  <si>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</si>
  <si>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</si>
  <si>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</si>
  <si>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</si>
  <si>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</si>
  <si>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</si>
  <si>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</si>
  <si>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</si>
  <si>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</si>
  <si>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</si>
  <si>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</si>
  <si>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</si>
  <si>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</si>
  <si>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</si>
  <si>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</si>
  <si>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</si>
  <si>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</si>
  <si>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</si>
  <si>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</si>
  <si>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</si>
  <si>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</si>
  <si>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</si>
  <si>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</si>
  <si>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</si>
  <si>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</si>
  <si>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</si>
  <si>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</si>
  <si>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</si>
  <si>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</si>
  <si>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</si>
  <si>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</si>
  <si>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</si>
  <si>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</si>
  <si>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</si>
  <si>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</si>
  <si>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</si>
  <si>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</si>
  <si>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</si>
  <si>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</si>
  <si>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</si>
  <si>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</si>
  <si>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</si>
  <si>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</si>
  <si>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</si>
  <si>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</si>
  <si>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</si>
  <si>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</si>
  <si>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</si>
  <si>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</si>
  <si>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</si>
  <si>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</si>
  <si>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</si>
  <si>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</si>
  <si>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</si>
  <si>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</si>
  <si>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</si>
  <si>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</si>
  <si>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</si>
  <si>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</si>
  <si>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</si>
  <si>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</si>
  <si>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</si>
  <si>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</si>
  <si>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</si>
  <si>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</si>
  <si>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</si>
  <si>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</si>
  <si>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</si>
  <si>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</si>
  <si>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</si>
  <si>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</si>
  <si>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</si>
  <si>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</si>
  <si>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</si>
  <si>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</si>
  <si>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</si>
  <si>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</si>
  <si>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</si>
  <si>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</si>
  <si>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</si>
  <si>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</si>
  <si>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</si>
  <si>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</si>
  <si>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</si>
  <si>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</si>
  <si>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</si>
  <si>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</si>
  <si>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</si>
  <si>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</si>
  <si>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</si>
  <si>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</si>
  <si>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</si>
  <si>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</si>
  <si>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</si>
  <si>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</si>
  <si>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</si>
  <si>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</si>
  <si>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</si>
  <si>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</si>
  <si>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</si>
  <si>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</si>
  <si>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</si>
  <si>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</si>
  <si>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</si>
  <si>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</si>
  <si>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</si>
  <si>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</si>
  <si>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</si>
  <si>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</si>
  <si>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</si>
  <si>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</si>
  <si>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</si>
  <si>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</si>
  <si>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</si>
  <si>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</si>
  <si>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</si>
  <si>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</si>
  <si>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</si>
  <si>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</si>
  <si>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</si>
  <si>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</si>
  <si>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</si>
  <si>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</si>
  <si>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</si>
  <si>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</si>
  <si>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</si>
  <si>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</si>
  <si>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</si>
  <si>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</si>
  <si>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</si>
  <si>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</si>
  <si>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</si>
  <si>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</si>
  <si>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</si>
  <si>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</si>
  <si>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</si>
  <si>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</si>
  <si>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</si>
  <si>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</si>
  <si>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</si>
  <si>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</si>
  <si>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</si>
  <si>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</si>
  <si>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</si>
  <si>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</si>
  <si>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</si>
  <si>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</si>
  <si>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</si>
  <si>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</si>
  <si>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</si>
  <si>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</si>
  <si>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</si>
  <si>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</si>
  <si>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</si>
  <si>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</si>
  <si>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</si>
  <si>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</si>
  <si>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</si>
  <si>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</si>
  <si>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</si>
  <si>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</si>
  <si>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</si>
  <si>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</si>
  <si>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</si>
  <si>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</si>
  <si>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</si>
  <si>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</si>
  <si>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</si>
  <si>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</si>
  <si>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</si>
  <si>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</si>
  <si>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</si>
  <si>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</si>
  <si>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</si>
  <si>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</si>
  <si>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</si>
  <si>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</si>
  <si>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</si>
  <si>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</si>
  <si>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</si>
  <si>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</si>
  <si>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</si>
  <si>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</si>
  <si>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</si>
  <si>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</si>
  <si>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</si>
  <si>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</si>
  <si>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</si>
  <si>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</si>
  <si>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</si>
  <si>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</si>
  <si>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</si>
  <si>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</si>
  <si>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</si>
  <si>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</si>
  <si>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</si>
  <si>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</si>
  <si>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</si>
  <si>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</si>
  <si>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</si>
  <si>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</si>
  <si>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</si>
  <si>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</si>
  <si>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</si>
  <si>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</si>
  <si>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</si>
  <si>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</si>
  <si>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</si>
  <si>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</si>
  <si>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</si>
  <si>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</si>
  <si>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</si>
  <si>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</si>
  <si>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</si>
  <si>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</si>
  <si>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</si>
  <si>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</si>
  <si>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</si>
  <si>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</si>
  <si>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</si>
  <si>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</si>
  <si>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</si>
  <si>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</si>
  <si>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</si>
  <si>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</si>
  <si>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</si>
  <si>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</si>
  <si>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</si>
  <si>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</si>
  <si>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</si>
  <si>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</si>
  <si>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</si>
  <si>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</si>
  <si>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</si>
  <si>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</si>
  <si>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</si>
  <si>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</si>
  <si>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</si>
  <si>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</si>
  <si>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</si>
  <si>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</si>
  <si>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</si>
  <si>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</si>
  <si>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</si>
  <si>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</si>
  <si>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</si>
  <si>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</si>
  <si>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</si>
  <si>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</si>
  <si>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</si>
  <si>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</si>
  <si>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</si>
  <si>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</si>
  <si>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</si>
  <si>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</si>
  <si>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</si>
  <si>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</si>
  <si>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</si>
  <si>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</si>
  <si>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</si>
  <si>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</si>
  <si>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</si>
  <si>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</si>
  <si>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</si>
  <si>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</si>
  <si>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</si>
  <si>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</si>
  <si>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</si>
  <si>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</si>
  <si>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</si>
  <si>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</si>
  <si>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</si>
  <si>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</si>
  <si>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</si>
  <si>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</si>
  <si>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</si>
  <si>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</si>
  <si>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</si>
  <si>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</si>
  <si>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</si>
  <si>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</si>
  <si>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</si>
  <si>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</si>
  <si>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</si>
  <si>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</si>
  <si>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</si>
  <si>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</si>
  <si>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</si>
  <si>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</si>
  <si>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</si>
  <si>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</si>
  <si>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</si>
  <si>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</si>
  <si>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</si>
  <si>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</si>
  <si>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</si>
  <si>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</si>
  <si>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</si>
  <si>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</si>
  <si>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</si>
  <si>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</si>
  <si>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</si>
  <si>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</si>
  <si>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</si>
  <si>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</si>
  <si>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</si>
  <si>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</si>
  <si>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</si>
  <si>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</si>
  <si>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</si>
  <si>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</si>
  <si>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</si>
  <si>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</si>
  <si>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</si>
  <si>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</si>
  <si>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</si>
  <si>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</si>
  <si>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</si>
  <si>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</si>
  <si>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</si>
  <si>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</si>
  <si>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</si>
  <si>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</si>
  <si>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</si>
  <si>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</si>
  <si>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</si>
  <si>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</si>
  <si>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</si>
  <si>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</si>
  <si>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</si>
  <si>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</si>
  <si>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</si>
  <si>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</si>
  <si>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</si>
  <si>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</si>
  <si>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</si>
  <si>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</si>
  <si>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</si>
  <si>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</si>
  <si>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</si>
  <si>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</si>
  <si>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</si>
  <si>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</si>
  <si>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</si>
  <si>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</si>
  <si>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</si>
  <si>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</si>
  <si>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</si>
  <si>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</si>
  <si>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</si>
  <si>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</si>
  <si>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</si>
  <si>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</si>
  <si>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</si>
  <si>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</si>
  <si>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</si>
  <si>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</si>
  <si>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</si>
  <si>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</si>
  <si>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</si>
  <si>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</si>
  <si>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</si>
  <si>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</si>
  <si>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</si>
  <si>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</si>
  <si>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</si>
  <si>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</si>
  <si>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</si>
  <si>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</si>
  <si>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</si>
  <si>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</si>
  <si>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</si>
  <si>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</si>
  <si>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</si>
  <si>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</si>
  <si>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</si>
  <si>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</si>
  <si>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</si>
  <si>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</si>
  <si>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</si>
  <si>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</si>
  <si>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</si>
  <si>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</si>
  <si>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</si>
  <si>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</si>
  <si>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</si>
  <si>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</si>
  <si>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</si>
  <si>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</si>
  <si>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</si>
  <si>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</si>
  <si>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</si>
  <si>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</si>
  <si>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</si>
  <si>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</si>
  <si>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</si>
  <si>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</si>
  <si>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</si>
  <si>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</si>
  <si>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</si>
  <si>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</si>
  <si>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</si>
  <si>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</si>
  <si>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</si>
  <si>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</si>
  <si>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</si>
  <si>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</si>
  <si>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</si>
  <si>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</si>
  <si>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</si>
  <si>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</si>
  <si>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</si>
  <si>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</si>
  <si>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</si>
  <si>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</si>
  <si>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</si>
  <si>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</si>
  <si>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</si>
  <si>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</si>
  <si>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</si>
  <si>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</si>
  <si>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</si>
  <si>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</si>
  <si>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</si>
  <si>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</si>
  <si>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</si>
  <si>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</si>
  <si>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</si>
  <si>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</si>
  <si>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</si>
  <si>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</si>
  <si>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</si>
  <si>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</si>
  <si>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</si>
  <si>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</si>
  <si>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</si>
  <si>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</si>
  <si>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</si>
  <si>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</si>
  <si>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</si>
  <si>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</si>
  <si>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</si>
  <si>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</si>
  <si>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</si>
  <si>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</si>
  <si>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</si>
  <si>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</si>
  <si>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</si>
  <si>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</si>
  <si>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</si>
  <si>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</si>
  <si>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</si>
  <si>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</si>
  <si>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</si>
  <si>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</si>
  <si>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</si>
  <si>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</si>
  <si>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</si>
  <si>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</si>
  <si>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</si>
  <si>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</si>
  <si>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</si>
  <si>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</si>
  <si>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</si>
  <si>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</si>
  <si>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</si>
  <si>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</si>
  <si>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</si>
  <si>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</si>
  <si>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</si>
  <si>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</si>
  <si>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</si>
  <si>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</si>
  <si>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</si>
  <si>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</si>
  <si>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</si>
  <si>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</si>
  <si>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</si>
  <si>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</si>
  <si>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</si>
  <si>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</si>
  <si>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</si>
  <si>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</si>
  <si>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</si>
  <si>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</si>
  <si>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</si>
  <si>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</si>
  <si>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</si>
  <si>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</si>
  <si>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</si>
  <si>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</si>
  <si>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</si>
  <si>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</si>
  <si>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</si>
  <si>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</si>
  <si>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</si>
  <si>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</si>
  <si>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</si>
  <si>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</si>
  <si>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</si>
  <si>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</si>
  <si>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</si>
  <si>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</si>
  <si>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</si>
  <si>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</si>
  <si>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</si>
  <si>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</si>
  <si>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</si>
  <si>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</si>
  <si>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</si>
  <si>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</si>
  <si>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</si>
  <si>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</si>
  <si>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</si>
  <si>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</si>
  <si>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</si>
  <si>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</si>
  <si>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</si>
  <si>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</si>
  <si>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</si>
  <si>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</si>
  <si>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</si>
  <si>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</si>
  <si>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</si>
  <si>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</si>
  <si>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</si>
  <si>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</si>
  <si>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</si>
  <si>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</si>
  <si>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</si>
  <si>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</si>
  <si>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</si>
  <si>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</si>
  <si>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</si>
  <si>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</si>
  <si>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</si>
  <si>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</si>
  <si>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</si>
  <si>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</si>
  <si>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</si>
  <si>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</si>
  <si>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</si>
  <si>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</si>
  <si>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</si>
  <si>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</si>
  <si>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</si>
  <si>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</si>
  <si>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</si>
  <si>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</si>
  <si>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</si>
  <si>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</si>
  <si>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</si>
  <si>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</si>
  <si>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</si>
  <si>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</si>
  <si>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</si>
  <si>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</si>
  <si>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</si>
  <si>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</si>
  <si>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</si>
  <si>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</si>
  <si>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</si>
  <si>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</si>
  <si>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</si>
  <si>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</si>
  <si>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</si>
  <si>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</si>
  <si>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</si>
  <si>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</si>
  <si>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</si>
  <si>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</si>
  <si>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</si>
  <si>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</si>
  <si>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</si>
  <si>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</si>
  <si>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</si>
  <si>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</si>
  <si>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</si>
  <si>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</si>
  <si>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</si>
  <si>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</si>
  <si>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</si>
  <si>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</si>
  <si>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</si>
  <si>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</si>
  <si>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</si>
  <si>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</si>
  <si>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</si>
  <si>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</si>
  <si>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</si>
  <si>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</si>
  <si>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</si>
  <si>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</si>
  <si>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</si>
  <si>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</si>
  <si>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</si>
  <si>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</si>
  <si>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</si>
  <si>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</si>
  <si>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</si>
  <si>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</si>
  <si>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</si>
  <si>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</si>
  <si>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</si>
  <si>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</si>
  <si>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</si>
  <si>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</si>
  <si>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</si>
  <si>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</si>
  <si>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</si>
  <si>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</si>
  <si>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</si>
  <si>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</si>
  <si>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</si>
  <si>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</si>
  <si>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</si>
  <si>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</si>
  <si>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</si>
  <si>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</si>
  <si>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</si>
  <si>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</si>
  <si>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</si>
  <si>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</si>
  <si>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</si>
  <si>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</si>
  <si>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</si>
  <si>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</si>
  <si>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</si>
  <si>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</si>
  <si>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</si>
  <si>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</si>
  <si>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</si>
  <si>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</si>
  <si>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</si>
  <si>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</si>
  <si>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</si>
  <si>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</si>
  <si>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</si>
  <si>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</si>
  <si>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</si>
  <si>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</si>
  <si>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</si>
  <si>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</si>
  <si>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</si>
  <si>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</si>
  <si>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</si>
  <si>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</si>
  <si>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</si>
  <si>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</si>
  <si>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</si>
  <si>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</si>
  <si>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</si>
  <si>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</si>
  <si>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</si>
  <si>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</si>
  <si>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</si>
  <si>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</si>
  <si>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</si>
  <si>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</si>
  <si>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</si>
  <si>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</si>
  <si>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</si>
  <si>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</si>
  <si>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</si>
  <si>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</si>
  <si>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</si>
  <si>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</si>
  <si>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</si>
  <si>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</si>
  <si>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</si>
  <si>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</si>
  <si>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</si>
  <si>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</si>
  <si>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</si>
  <si>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</si>
  <si>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</si>
  <si>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</si>
  <si>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</si>
  <si>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</si>
  <si>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</si>
  <si>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</si>
  <si>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</si>
  <si>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</si>
  <si>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</si>
  <si>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</si>
  <si>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</si>
  <si>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</si>
  <si>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</si>
  <si>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</si>
  <si>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</si>
  <si>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</si>
  <si>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</si>
  <si>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</si>
  <si>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</si>
  <si>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</si>
  <si>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</si>
  <si>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</si>
  <si>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</si>
  <si>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</si>
  <si>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</si>
  <si>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</si>
  <si>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</si>
  <si>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</si>
  <si>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</si>
  <si>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</si>
  <si>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</si>
  <si>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</si>
  <si>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</si>
  <si>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</si>
  <si>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</si>
  <si>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</si>
  <si>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</si>
  <si>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</si>
  <si>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</si>
  <si>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</si>
  <si>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</si>
  <si>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</si>
  <si>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</si>
  <si>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</si>
  <si>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</si>
  <si>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</si>
  <si>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</si>
  <si>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</si>
  <si>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</si>
  <si>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</si>
  <si>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</si>
  <si>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</si>
  <si>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</si>
  <si>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</si>
  <si>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</si>
  <si>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</si>
  <si>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</si>
  <si>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</si>
  <si>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</si>
  <si>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</si>
  <si>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</si>
  <si>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</si>
  <si>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</si>
  <si>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</si>
  <si>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</si>
  <si>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</si>
  <si>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</si>
  <si>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</si>
  <si>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</si>
  <si>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</si>
  <si>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</si>
  <si>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</si>
  <si>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</si>
  <si>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</si>
  <si>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</si>
  <si>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</si>
  <si>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</si>
  <si>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</si>
  <si>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</si>
  <si>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</si>
  <si>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</si>
  <si>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</si>
  <si>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</si>
  <si>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</si>
  <si>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</si>
  <si>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</si>
  <si>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</si>
  <si>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</si>
  <si>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</si>
  <si>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</si>
  <si>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</si>
  <si>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</si>
  <si>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</si>
  <si>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</si>
  <si>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</si>
  <si>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</si>
  <si>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</si>
  <si>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</si>
  <si>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</si>
  <si>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</si>
  <si>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</si>
  <si>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</si>
  <si>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</si>
  <si>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</si>
  <si>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</si>
  <si>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</si>
  <si>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</si>
  <si>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</si>
  <si>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</si>
  <si>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</si>
  <si>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</si>
  <si>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</si>
  <si>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</si>
  <si>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</si>
  <si>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</si>
  <si>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</si>
  <si>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</si>
  <si>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</si>
  <si>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</si>
  <si>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</si>
  <si>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</si>
  <si>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</si>
  <si>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</si>
  <si>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</si>
  <si>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</si>
  <si>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</si>
  <si>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</si>
  <si>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</si>
  <si>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</si>
  <si>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</si>
  <si>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</si>
  <si>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</si>
  <si>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</si>
  <si>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</si>
  <si>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</si>
  <si>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</si>
  <si>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</si>
  <si>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</si>
  <si>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</si>
  <si>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</si>
  <si>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</si>
  <si>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</si>
  <si>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</si>
  <si>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</si>
  <si>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</si>
  <si>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</si>
  <si>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</si>
  <si>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</si>
  <si>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</si>
  <si>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</si>
  <si>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</si>
  <si>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</si>
  <si>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</si>
  <si>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</si>
  <si>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</si>
  <si>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</si>
  <si>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</si>
  <si>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</si>
  <si>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</si>
  <si>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</si>
  <si>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</si>
  <si>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</si>
  <si>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</si>
  <si>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</si>
  <si>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</si>
  <si>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</si>
  <si>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</si>
  <si>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</si>
  <si>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</si>
  <si>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</si>
  <si>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</si>
  <si>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</si>
  <si>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</si>
  <si>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</si>
  <si>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</si>
  <si>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</si>
  <si>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</si>
  <si>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</si>
  <si>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</si>
  <si>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</si>
  <si>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</si>
  <si>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</si>
  <si>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</si>
  <si>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</si>
  <si>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</si>
  <si>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</si>
  <si>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</si>
  <si>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</si>
  <si>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</si>
  <si>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</si>
  <si>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</si>
  <si>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</si>
  <si>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</si>
  <si>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</si>
  <si>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</si>
  <si>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</si>
  <si>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</si>
  <si>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</si>
  <si>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</si>
  <si>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</si>
  <si>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</si>
  <si>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</si>
  <si>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</si>
  <si>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</si>
  <si>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</si>
  <si>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</si>
  <si>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</si>
  <si>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</si>
  <si>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</si>
  <si>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</si>
  <si>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</si>
  <si>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</si>
  <si>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</si>
  <si>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</si>
  <si>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</si>
  <si>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</si>
  <si>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</si>
  <si>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</si>
  <si>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</si>
  <si>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</si>
  <si>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</si>
  <si>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</si>
  <si>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</si>
  <si>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</si>
  <si>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</si>
  <si>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</si>
  <si>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</si>
  <si>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</si>
  <si>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</si>
  <si>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</si>
  <si>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</si>
  <si>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</si>
  <si>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</si>
  <si>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</si>
  <si>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</si>
  <si>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</si>
  <si>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</si>
  <si>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</si>
  <si>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</si>
  <si>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</si>
  <si>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</si>
  <si>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</si>
  <si>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</si>
  <si>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</si>
  <si>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</si>
  <si>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</si>
  <si>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</si>
  <si>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</si>
  <si>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</si>
  <si>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</si>
  <si>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</si>
  <si>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</si>
  <si>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</si>
  <si>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</si>
  <si>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</si>
  <si>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</si>
  <si>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</si>
  <si>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</si>
  <si>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</si>
  <si>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</si>
  <si>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</si>
  <si>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</si>
  <si>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</si>
  <si>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</si>
  <si>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</si>
  <si>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</si>
  <si>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</si>
  <si>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</si>
  <si>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</si>
  <si>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</si>
  <si>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</si>
  <si>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</si>
  <si>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</si>
  <si>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</si>
  <si>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</si>
  <si>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</si>
  <si>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</si>
  <si>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</si>
  <si>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</si>
  <si>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</si>
  <si>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</si>
  <si>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</si>
  <si>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</si>
  <si>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</si>
  <si>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</si>
  <si>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</si>
  <si>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</si>
  <si>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</si>
  <si>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</si>
  <si>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</si>
  <si>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</si>
  <si>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</si>
  <si>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</si>
  <si>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</si>
  <si>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</si>
  <si>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</si>
  <si>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</si>
  <si>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</si>
  <si>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</si>
  <si>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</si>
  <si>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</si>
  <si>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</si>
  <si>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</si>
  <si>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</si>
  <si>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</si>
  <si>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</si>
  <si>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</si>
  <si>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</si>
  <si>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</si>
  <si>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</si>
  <si>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</si>
  <si>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</si>
  <si>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</si>
  <si>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</si>
  <si>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</si>
  <si>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</si>
  <si>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</si>
  <si>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</si>
  <si>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</si>
  <si>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</si>
  <si>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</si>
  <si>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</si>
  <si>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</si>
  <si>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</si>
  <si>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</si>
  <si>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</si>
  <si>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</si>
  <si>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</si>
  <si>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</si>
  <si>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</si>
  <si>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</si>
  <si>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</si>
  <si>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</si>
  <si>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</si>
  <si>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</si>
  <si>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</si>
  <si>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</si>
  <si>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</si>
  <si>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</si>
  <si>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</si>
  <si>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</si>
  <si>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</si>
  <si>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</si>
  <si>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</si>
  <si>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</si>
  <si>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</si>
  <si>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</si>
  <si>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</si>
  <si>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</si>
  <si>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</si>
  <si>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</si>
  <si>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</si>
  <si>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</si>
  <si>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</si>
  <si>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</si>
  <si>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</si>
  <si>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</si>
  <si>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</si>
  <si>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</si>
  <si>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</si>
  <si>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</si>
  <si>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</si>
  <si>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</si>
  <si>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</si>
  <si>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</si>
  <si>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</si>
  <si>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</si>
  <si>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</si>
  <si>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</si>
  <si>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</si>
  <si>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</si>
  <si>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</si>
  <si>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</si>
  <si>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</si>
  <si>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</si>
  <si>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</si>
  <si>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</si>
  <si>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</si>
  <si>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</si>
  <si>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</si>
  <si>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</si>
  <si>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</si>
  <si>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</si>
  <si>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</si>
  <si>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</si>
  <si>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</si>
  <si>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</si>
  <si>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</si>
  <si>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</si>
  <si>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</si>
  <si>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</si>
  <si>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</si>
  <si>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</si>
  <si>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</si>
  <si>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</si>
  <si>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</si>
  <si>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</si>
  <si>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</si>
  <si>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</si>
  <si>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</si>
  <si>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</si>
  <si>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</si>
  <si>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</si>
  <si>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</si>
  <si>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</si>
  <si>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</si>
  <si>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</si>
  <si>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</si>
  <si>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</si>
  <si>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</si>
  <si>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</si>
  <si>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</si>
  <si>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</si>
  <si>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</si>
  <si>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</si>
  <si>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</si>
  <si>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</si>
  <si>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</si>
  <si>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</si>
  <si>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</si>
  <si>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</si>
  <si>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</si>
  <si>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</si>
  <si>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</si>
  <si>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</si>
  <si>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</si>
  <si>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</si>
  <si>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</si>
  <si>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</si>
  <si>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</si>
  <si>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</si>
  <si>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</si>
  <si>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</si>
  <si>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</si>
  <si>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</si>
  <si>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</si>
  <si>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</si>
  <si>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</si>
  <si>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</si>
  <si>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</si>
  <si>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</si>
  <si>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</si>
  <si>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</si>
  <si>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</si>
  <si>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</si>
  <si>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</si>
  <si>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</si>
  <si>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</si>
  <si>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</si>
  <si>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</si>
  <si>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</si>
  <si>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</si>
  <si>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</si>
  <si>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</si>
  <si>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</si>
  <si>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</si>
  <si>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</si>
  <si>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</si>
  <si>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</si>
  <si>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</si>
  <si>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</si>
  <si>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</si>
  <si>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</si>
  <si>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</si>
  <si>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</si>
  <si>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</si>
  <si>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</si>
  <si>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</si>
  <si>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</si>
  <si>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</si>
  <si>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</si>
  <si>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</si>
  <si>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</si>
  <si>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</si>
  <si>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</si>
  <si>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</si>
  <si>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</si>
  <si>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</si>
  <si>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</si>
  <si>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</si>
  <si>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</si>
  <si>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</si>
  <si>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</si>
  <si>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</si>
  <si>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</si>
  <si>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</si>
  <si>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</si>
  <si>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</si>
  <si>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</si>
  <si>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</si>
  <si>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</si>
  <si>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</si>
  <si>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</si>
  <si>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</si>
  <si>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</si>
  <si>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</si>
  <si>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</si>
  <si>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</si>
  <si>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</si>
  <si>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</si>
  <si>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</si>
  <si>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</si>
  <si>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</si>
  <si>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</si>
  <si>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</si>
  <si>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</si>
  <si>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</si>
  <si>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</si>
  <si>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</si>
  <si>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</si>
  <si>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</si>
  <si>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</si>
  <si>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</si>
  <si>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</si>
  <si>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</si>
  <si>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</si>
  <si>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</si>
  <si>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</si>
  <si>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</si>
  <si>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</si>
  <si>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</si>
  <si>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</si>
  <si>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</si>
  <si>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</si>
  <si>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</si>
  <si>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</si>
  <si>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</si>
  <si>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</si>
  <si>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</si>
  <si>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</si>
  <si>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</si>
  <si>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</si>
  <si>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</si>
  <si>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</si>
  <si>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</si>
  <si>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</si>
  <si>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</si>
  <si>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</si>
  <si>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</si>
  <si>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</si>
  <si>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</si>
  <si>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</si>
  <si>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</si>
  <si>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</si>
  <si>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</si>
  <si>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</si>
  <si>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</si>
  <si>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</si>
  <si>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</si>
  <si>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</si>
  <si>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</si>
  <si>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</si>
  <si>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</si>
  <si>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</si>
  <si>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</si>
  <si>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</si>
  <si>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</si>
  <si>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</si>
  <si>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</si>
  <si>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</si>
  <si>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</si>
  <si>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</si>
  <si>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</si>
  <si>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</si>
  <si>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</si>
  <si>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</si>
  <si>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</si>
  <si>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</si>
  <si>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</si>
  <si>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</si>
  <si>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</si>
  <si>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</si>
  <si>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</si>
  <si>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</si>
  <si>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</si>
  <si>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</si>
  <si>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</si>
  <si>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</si>
  <si>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</si>
  <si>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</si>
  <si>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</si>
  <si>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</si>
  <si>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</si>
  <si>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</si>
  <si>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</si>
  <si>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</si>
  <si>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</si>
  <si>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</si>
  <si>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</si>
  <si>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</si>
  <si>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</si>
  <si>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</si>
  <si>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</si>
  <si>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</si>
  <si>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</si>
  <si>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</si>
  <si>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</si>
  <si>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</si>
  <si>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</si>
  <si>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</si>
  <si>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</si>
  <si>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</si>
  <si>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</si>
  <si>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</si>
  <si>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</si>
  <si>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</si>
  <si>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</si>
  <si>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</si>
  <si>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</si>
  <si>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</si>
  <si>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</si>
  <si>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</si>
  <si>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</si>
  <si>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</si>
  <si>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</si>
  <si>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</si>
  <si>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</si>
  <si>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</si>
  <si>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</si>
  <si>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</si>
  <si>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</si>
  <si>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</si>
  <si>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</si>
  <si>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</si>
  <si>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</si>
  <si>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</si>
  <si>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</si>
  <si>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</si>
  <si>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</si>
  <si>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</si>
  <si>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</si>
  <si>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</si>
  <si>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</si>
  <si>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</si>
  <si>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</si>
  <si>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</si>
  <si>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</si>
  <si>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</si>
  <si>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</si>
  <si>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</si>
  <si>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</si>
  <si>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</si>
  <si>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</si>
  <si>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</si>
  <si>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</si>
  <si>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</si>
  <si>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</si>
  <si>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</si>
  <si>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</si>
  <si>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</si>
  <si>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</si>
  <si>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</si>
  <si>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</si>
  <si>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</si>
  <si>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</si>
  <si>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</si>
  <si>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</si>
  <si>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</si>
  <si>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</si>
  <si>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</si>
  <si>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</si>
  <si>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</si>
  <si>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</si>
  <si>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</si>
  <si>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</si>
  <si>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</si>
  <si>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</si>
  <si>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</si>
  <si>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</si>
  <si>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</si>
  <si>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</si>
  <si>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</si>
  <si>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</si>
  <si>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</si>
  <si>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</si>
  <si>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</si>
  <si>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</si>
  <si>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</si>
  <si>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</si>
  <si>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</si>
  <si>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</si>
  <si>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</si>
  <si>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</si>
  <si>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</si>
  <si>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</si>
  <si>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</si>
  <si>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</si>
  <si>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</si>
  <si>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</si>
  <si>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</si>
  <si>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</si>
  <si>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</si>
  <si>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</si>
  <si>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</si>
  <si>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</si>
  <si>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</si>
  <si>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</si>
  <si>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</si>
  <si>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</si>
  <si>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</si>
  <si>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</si>
  <si>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</si>
  <si>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</si>
  <si>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</si>
  <si>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</si>
  <si>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</si>
  <si>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</si>
  <si>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</si>
  <si>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</si>
  <si>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</si>
  <si>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</si>
  <si>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</si>
  <si>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</si>
  <si>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</si>
  <si>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</si>
  <si>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</si>
  <si>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</si>
  <si>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</si>
  <si>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</si>
  <si>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</si>
  <si>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</si>
  <si>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</si>
  <si>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</si>
  <si>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</si>
  <si>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</si>
  <si>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</si>
  <si>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</si>
  <si>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</si>
  <si>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</si>
  <si>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</si>
  <si>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</si>
  <si>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</si>
  <si>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</si>
  <si>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</si>
  <si>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</si>
  <si>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</si>
  <si>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</si>
  <si>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</si>
  <si>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</si>
  <si>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</si>
  <si>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</si>
  <si>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</si>
  <si>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</si>
  <si>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</si>
  <si>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</si>
  <si>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</si>
  <si>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</si>
  <si>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</si>
  <si>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</si>
  <si>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</si>
  <si>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</si>
  <si>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</si>
  <si>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</si>
  <si>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</si>
  <si>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</si>
  <si>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</si>
  <si>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</si>
  <si>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</si>
  <si>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</si>
  <si>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</si>
  <si>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</si>
  <si>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</si>
  <si>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</si>
  <si>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</si>
  <si>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</si>
  <si>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</si>
  <si>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</si>
  <si>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</si>
  <si>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</si>
  <si>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</si>
  <si>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</si>
  <si>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</si>
  <si>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</si>
  <si>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</si>
  <si>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</si>
  <si>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</si>
  <si>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</si>
  <si>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</si>
  <si>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</si>
  <si>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</si>
  <si>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</si>
  <si>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</si>
  <si>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</si>
  <si>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</si>
  <si>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</si>
  <si>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</si>
  <si>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</si>
  <si>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</si>
  <si>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</si>
  <si>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</si>
  <si>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</si>
  <si>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</si>
  <si>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</si>
  <si>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</si>
  <si>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</si>
  <si>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</si>
  <si>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</si>
  <si>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</si>
  <si>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</si>
  <si>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</si>
  <si>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</si>
  <si>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</si>
  <si>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</si>
  <si>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</si>
  <si>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</si>
  <si>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</si>
  <si>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</si>
  <si>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</si>
  <si>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</si>
  <si>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</si>
  <si>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</si>
  <si>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</si>
  <si>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</si>
  <si>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</si>
  <si>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</si>
  <si>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</si>
  <si>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</si>
  <si>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</si>
  <si>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</si>
  <si>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</si>
  <si>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</si>
  <si>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</si>
  <si>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</si>
  <si>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</si>
  <si>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</si>
  <si>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</si>
  <si>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</si>
  <si>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</si>
  <si>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</si>
  <si>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</si>
  <si>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</si>
  <si>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</si>
  <si>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</si>
  <si>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</si>
  <si>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</si>
  <si>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</si>
  <si>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</si>
  <si>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</si>
  <si>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</si>
  <si>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</si>
  <si>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</si>
  <si>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</si>
  <si>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</si>
  <si>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</si>
  <si>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</si>
  <si>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</si>
  <si>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</si>
  <si>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</si>
  <si>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</si>
  <si>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</si>
  <si>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</si>
  <si>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</si>
  <si>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</si>
  <si>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</si>
  <si>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</si>
  <si>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</si>
  <si>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</si>
  <si>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</si>
  <si>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</si>
  <si>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</si>
  <si>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</si>
  <si>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</si>
  <si>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</si>
  <si>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</si>
  <si>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</si>
  <si>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</si>
  <si>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</si>
  <si>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</si>
  <si>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</si>
  <si>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</si>
  <si>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</si>
  <si>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</si>
  <si>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</si>
  <si>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</si>
  <si>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</si>
  <si>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</si>
  <si>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</si>
  <si>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</si>
  <si>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</si>
  <si>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</si>
  <si>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</si>
  <si>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</si>
  <si>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</si>
  <si>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</si>
  <si>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</si>
  <si>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</si>
  <si>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</si>
  <si>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</si>
  <si>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</si>
  <si>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</si>
  <si>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</si>
  <si>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</si>
  <si>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</si>
  <si>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</si>
  <si>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</si>
  <si>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</si>
  <si>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</si>
  <si>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</si>
  <si>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</si>
  <si>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</si>
  <si>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</si>
  <si>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</si>
  <si>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</si>
  <si>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</si>
  <si>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</si>
  <si>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</si>
  <si>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</si>
  <si>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</si>
  <si>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</si>
  <si>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</si>
  <si>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</si>
  <si>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</si>
  <si>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</si>
  <si>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</si>
  <si>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</si>
  <si>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</si>
  <si>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</si>
  <si>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</si>
  <si>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</si>
  <si>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</si>
  <si>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</si>
  <si>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</si>
  <si>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</si>
  <si>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</si>
  <si>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</si>
  <si>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</si>
  <si>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</si>
  <si>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</si>
  <si>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</si>
  <si>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</si>
  <si>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</si>
  <si>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</si>
  <si>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</si>
  <si>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</si>
  <si>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</si>
  <si>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</si>
  <si>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</si>
  <si>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</si>
  <si>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</si>
  <si>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</si>
  <si>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</si>
  <si>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</si>
  <si>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</si>
  <si>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</si>
  <si>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</si>
  <si>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</si>
  <si>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</si>
  <si>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</si>
  <si>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</si>
  <si>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</si>
  <si>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</si>
  <si>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</si>
  <si>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</si>
  <si>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</si>
  <si>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</si>
  <si>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</si>
  <si>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</si>
  <si>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</si>
  <si>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</si>
  <si>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</si>
  <si>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</si>
  <si>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</si>
  <si>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</si>
  <si>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</si>
  <si>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</si>
  <si>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</si>
  <si>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</si>
  <si>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</si>
  <si>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</si>
  <si>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</si>
  <si>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</si>
  <si>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</si>
  <si>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</si>
  <si>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</si>
  <si>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</si>
  <si>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</si>
  <si>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</si>
  <si>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</si>
  <si>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</si>
  <si>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</si>
  <si>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</si>
  <si>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</si>
  <si>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</si>
  <si>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</si>
  <si>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</si>
  <si>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</si>
  <si>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</si>
  <si>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</si>
  <si>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</si>
  <si>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</si>
  <si>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</si>
  <si>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</si>
  <si>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</si>
  <si>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</si>
  <si>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</si>
  <si>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</si>
  <si>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</si>
  <si>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</si>
  <si>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</si>
  <si>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</si>
  <si>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</si>
  <si>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</si>
  <si>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</si>
  <si>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</si>
  <si>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</si>
  <si>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</si>
  <si>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</si>
  <si>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</si>
  <si>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</si>
  <si>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</si>
  <si>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</si>
  <si>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</si>
  <si>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</si>
  <si>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</si>
  <si>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</si>
  <si>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</si>
  <si>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</si>
  <si>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</si>
  <si>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</si>
  <si>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</si>
  <si>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</si>
  <si>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</si>
  <si>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</si>
  <si>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</si>
  <si>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</si>
  <si>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</si>
  <si>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</si>
  <si>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</si>
  <si>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</si>
  <si>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</si>
  <si>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</si>
  <si>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</si>
  <si>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</si>
  <si>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</si>
  <si>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</si>
  <si>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</si>
  <si>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</si>
  <si>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</si>
  <si>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</si>
  <si>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</si>
  <si>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</si>
  <si>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</si>
  <si>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</si>
  <si>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</si>
  <si>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</si>
  <si>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</si>
  <si>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</si>
  <si>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</si>
  <si>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</si>
  <si>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</si>
  <si>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</si>
  <si>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</si>
  <si>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</si>
  <si>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</si>
  <si>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</si>
  <si>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</si>
  <si>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</si>
  <si>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</si>
  <si>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</si>
  <si>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</si>
  <si>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</si>
  <si>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</si>
  <si>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</si>
  <si>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</si>
  <si>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</si>
  <si>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</si>
  <si>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</si>
  <si>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</si>
  <si>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</si>
  <si>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</si>
  <si>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</si>
  <si>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</si>
  <si>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</si>
  <si>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</si>
  <si>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</si>
  <si>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</si>
  <si>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</si>
  <si>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</si>
  <si>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</si>
  <si>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</si>
  <si>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</si>
  <si>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</si>
  <si>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</si>
  <si>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</si>
  <si>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</si>
  <si>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</si>
  <si>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</si>
  <si>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</si>
  <si>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</si>
  <si>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</si>
  <si>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</si>
  <si>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</si>
  <si>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</si>
  <si>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</si>
  <si>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</si>
  <si>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</si>
  <si>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</si>
  <si>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</si>
  <si>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</si>
  <si>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</si>
  <si>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</si>
  <si>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</si>
  <si>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</si>
  <si>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</si>
  <si>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</si>
  <si>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</si>
  <si>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</si>
  <si>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</si>
  <si>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</si>
  <si>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</si>
  <si>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</si>
  <si>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</si>
  <si>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</si>
  <si>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</si>
  <si>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</si>
  <si>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</si>
  <si>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</si>
  <si>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</si>
  <si>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</si>
  <si>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</si>
  <si>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</si>
  <si>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</si>
  <si>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</si>
  <si>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</si>
  <si>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</si>
  <si>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</si>
  <si>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</si>
  <si>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</si>
  <si>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</si>
  <si>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</si>
  <si>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</si>
  <si>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</si>
  <si>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</si>
  <si>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</si>
  <si>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</si>
  <si>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</si>
  <si>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</si>
  <si>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</si>
  <si>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</si>
  <si>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</si>
  <si>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</si>
  <si>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</si>
  <si>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</si>
  <si>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</si>
  <si>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</si>
  <si>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</si>
  <si>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</si>
  <si>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</si>
  <si>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</si>
  <si>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</si>
  <si>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</si>
  <si>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</si>
  <si>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</si>
  <si>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</si>
  <si>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</si>
  <si>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</si>
  <si>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</si>
  <si>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</si>
  <si>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</si>
  <si>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</si>
  <si>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</si>
  <si>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</si>
  <si>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</si>
  <si>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</si>
  <si>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</si>
  <si>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</si>
  <si>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</si>
  <si>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</si>
  <si>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</si>
  <si>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</si>
  <si>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</si>
  <si>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</si>
  <si>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</si>
  <si>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</si>
  <si>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</si>
  <si>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</si>
  <si>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</si>
  <si>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</si>
  <si>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</si>
  <si>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</si>
  <si>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</si>
  <si>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</si>
  <si>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</si>
  <si>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</si>
  <si>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</si>
  <si>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</si>
  <si>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</si>
  <si>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</si>
  <si>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</si>
  <si>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</si>
  <si>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</si>
  <si>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</si>
  <si>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</si>
  <si>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</si>
  <si>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</si>
  <si>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</si>
  <si>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</si>
  <si>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</si>
  <si>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</si>
  <si>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</si>
  <si>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</si>
  <si>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</si>
  <si>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</si>
  <si>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</si>
  <si>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</si>
  <si>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</si>
  <si>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</si>
  <si>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</si>
  <si>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</si>
  <si>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</si>
  <si>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</si>
  <si>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</si>
  <si>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</si>
  <si>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</si>
  <si>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</si>
  <si>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</si>
  <si>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</si>
  <si>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</si>
  <si>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</si>
  <si>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</si>
  <si>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</si>
  <si>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</si>
  <si>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</si>
  <si>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</si>
  <si>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</si>
  <si>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</si>
  <si>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</si>
  <si>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</si>
  <si>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</si>
  <si>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</si>
  <si>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</si>
  <si>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</si>
  <si>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</si>
  <si>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</si>
  <si>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</si>
  <si>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</si>
  <si>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</si>
  <si>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</si>
  <si>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</si>
  <si>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</si>
  <si>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</si>
  <si>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</si>
  <si>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</si>
  <si>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</si>
  <si>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</si>
  <si>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</si>
  <si>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</si>
  <si>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</si>
  <si>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</si>
  <si>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</si>
  <si>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</si>
  <si>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</si>
  <si>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</si>
  <si>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</si>
  <si>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</si>
  <si>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</si>
  <si>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</si>
  <si>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</si>
  <si>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</si>
  <si>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</si>
  <si>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</si>
  <si>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</si>
  <si>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</si>
  <si>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</si>
  <si>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</si>
  <si>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</si>
  <si>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</si>
  <si>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</si>
  <si>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</si>
  <si>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</si>
  <si>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</si>
  <si>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</si>
  <si>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</si>
  <si>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</si>
  <si>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</si>
  <si>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</si>
  <si>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</si>
  <si>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</si>
  <si>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</si>
  <si>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</si>
  <si>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</si>
  <si>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</si>
  <si>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</si>
  <si>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</si>
  <si>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</si>
  <si>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</si>
  <si>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</si>
  <si>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</si>
  <si>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</si>
  <si>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</si>
  <si>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</si>
  <si>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</si>
  <si>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</si>
  <si>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</si>
  <si>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</si>
  <si>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</si>
  <si>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</si>
  <si>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</si>
  <si>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</si>
  <si>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</si>
  <si>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</si>
  <si>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</si>
  <si>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</si>
  <si>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</si>
  <si>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</si>
  <si>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</si>
  <si>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</si>
  <si>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</si>
  <si>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</si>
  <si>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</si>
  <si>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</si>
  <si>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</si>
  <si>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</si>
  <si>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</si>
  <si>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</si>
  <si>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</si>
  <si>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</si>
  <si>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</si>
  <si>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</si>
  <si>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</si>
  <si>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</si>
  <si>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</si>
  <si>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</si>
  <si>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</si>
  <si>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</si>
  <si>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</si>
  <si>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</si>
  <si>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</si>
  <si>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</si>
  <si>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</si>
  <si>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</si>
  <si>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</si>
  <si>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</si>
  <si>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</si>
  <si>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</si>
  <si>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</si>
  <si>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</si>
  <si>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</si>
  <si>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</si>
  <si>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</si>
  <si>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</si>
  <si>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</si>
  <si>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</si>
  <si>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</si>
  <si>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</si>
  <si>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</si>
  <si>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</si>
  <si>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</si>
  <si>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</si>
  <si>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</si>
  <si>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</si>
  <si>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</si>
  <si>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</si>
  <si>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</si>
  <si>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</si>
  <si>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</si>
  <si>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</si>
  <si>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</si>
  <si>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</si>
  <si>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</si>
  <si>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</si>
  <si>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</si>
  <si>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</si>
  <si>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</si>
  <si>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</si>
  <si>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</si>
  <si>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</si>
  <si>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</si>
  <si>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</si>
  <si>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</si>
  <si>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</si>
  <si>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</si>
  <si>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</si>
  <si>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</si>
  <si>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</si>
  <si>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</si>
  <si>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</si>
  <si>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</si>
  <si>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</si>
  <si>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</si>
  <si>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</si>
  <si>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</si>
  <si>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</si>
  <si>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</si>
  <si>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</si>
  <si>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</si>
  <si>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</si>
  <si>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</si>
  <si>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</si>
  <si>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</si>
  <si>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</si>
  <si>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</si>
  <si>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</si>
  <si>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</si>
  <si>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</si>
  <si>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</si>
  <si>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</si>
  <si>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</si>
  <si>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</si>
  <si>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</si>
  <si>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</si>
  <si>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</si>
  <si>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</si>
  <si>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</si>
  <si>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</si>
  <si>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</si>
  <si>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</si>
  <si>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</si>
  <si>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</si>
  <si>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</si>
  <si>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</si>
  <si>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</si>
  <si>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</si>
  <si>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</si>
  <si>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</si>
  <si>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</si>
  <si>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</si>
  <si>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</si>
  <si>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</si>
  <si>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</si>
  <si>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</si>
  <si>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</si>
  <si>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</si>
  <si>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</si>
  <si>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</si>
  <si>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</si>
  <si>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</si>
  <si>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</si>
  <si>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</si>
  <si>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</si>
  <si>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</si>
  <si>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</si>
  <si>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</si>
  <si>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</si>
  <si>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</si>
  <si>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</si>
  <si>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</si>
  <si>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</si>
  <si>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</si>
  <si>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</si>
  <si>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</si>
  <si>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</si>
  <si>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</si>
  <si>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</si>
  <si>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</si>
  <si>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</si>
  <si>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</si>
  <si>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</si>
  <si>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</si>
  <si>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</si>
  <si>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</si>
  <si>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</si>
  <si>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</si>
  <si>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</si>
  <si>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</si>
  <si>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</si>
  <si>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</si>
  <si>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</si>
  <si>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</si>
  <si>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</si>
  <si>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</si>
  <si>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</si>
  <si>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</si>
  <si>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</si>
  <si>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</si>
  <si>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</si>
  <si>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</si>
  <si>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</si>
  <si>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</si>
  <si>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</si>
  <si>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</si>
  <si>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</si>
  <si>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</si>
  <si>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</si>
  <si>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</si>
  <si>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</si>
  <si>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</si>
  <si>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</si>
  <si>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</si>
  <si>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</si>
  <si>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</si>
  <si>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</si>
  <si>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</si>
  <si>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</si>
  <si>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</si>
  <si>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</si>
  <si>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</si>
  <si>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</si>
  <si>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</si>
  <si>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</si>
  <si>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</si>
  <si>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</si>
  <si>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</si>
  <si>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</si>
  <si>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</si>
  <si>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</si>
  <si>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</si>
  <si>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</si>
  <si>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</si>
  <si>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</si>
  <si>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</si>
  <si>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</si>
  <si>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</si>
  <si>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</si>
  <si>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</si>
  <si>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</si>
  <si>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</si>
  <si>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</si>
  <si>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</si>
  <si>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</si>
  <si>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</si>
  <si>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</si>
  <si>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</si>
  <si>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</si>
  <si>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</si>
  <si>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</si>
  <si>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</si>
  <si>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</si>
  <si>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</si>
  <si>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</si>
  <si>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</si>
  <si>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</si>
  <si>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</si>
  <si>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</si>
  <si>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</si>
  <si>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</si>
  <si>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</si>
  <si>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</si>
  <si>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</si>
  <si>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</si>
  <si>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</si>
  <si>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</si>
  <si>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</si>
  <si>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</si>
  <si>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</si>
  <si>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</si>
  <si>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</si>
  <si>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</si>
  <si>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</si>
  <si>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</si>
  <si>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</si>
  <si>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</si>
  <si>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</si>
  <si>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</si>
  <si>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</si>
  <si>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</si>
  <si>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</si>
  <si>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</si>
  <si>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</si>
  <si>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</si>
  <si>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</si>
  <si>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</si>
  <si>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</si>
  <si>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</si>
  <si>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</si>
  <si>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</si>
  <si>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</si>
  <si>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</si>
  <si>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</si>
  <si>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</si>
  <si>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</si>
  <si>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</si>
  <si>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</si>
  <si>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</si>
  <si>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</si>
  <si>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</si>
  <si>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</si>
  <si>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</si>
  <si>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</si>
  <si>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</si>
  <si>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</si>
  <si>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</si>
  <si>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</si>
  <si>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</si>
  <si>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</si>
  <si>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</si>
  <si>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</si>
  <si>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</si>
  <si>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</si>
  <si>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</si>
  <si>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</si>
  <si>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</si>
  <si>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</si>
  <si>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</si>
  <si>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</si>
  <si>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</si>
  <si>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</si>
  <si>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</si>
  <si>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</si>
  <si>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</si>
  <si>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</si>
  <si>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</si>
  <si>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</si>
  <si>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</si>
  <si>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</si>
  <si>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</si>
  <si>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</si>
  <si>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</si>
  <si>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</si>
  <si>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</si>
  <si>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</si>
  <si>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</si>
  <si>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</si>
  <si>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</si>
  <si>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</si>
  <si>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</si>
  <si>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</si>
  <si>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</si>
  <si>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</si>
  <si>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</si>
  <si>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</si>
  <si>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</si>
  <si>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</si>
  <si>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</si>
  <si>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</si>
  <si>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</si>
  <si>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</si>
  <si>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</si>
  <si>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</si>
  <si>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</si>
  <si>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</si>
  <si>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</si>
  <si>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</si>
  <si>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</si>
  <si>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</si>
  <si>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</si>
  <si>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</si>
  <si>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</si>
  <si>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</si>
  <si>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</si>
  <si>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</si>
  <si>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</si>
  <si>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</si>
  <si>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</si>
  <si>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</si>
  <si>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</si>
  <si>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</si>
  <si>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</si>
  <si>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</si>
  <si>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</si>
  <si>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</si>
  <si>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</si>
  <si>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</si>
  <si>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</si>
  <si>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</si>
  <si>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</si>
  <si>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</si>
  <si>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</si>
  <si>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</si>
  <si>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</si>
  <si>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</si>
  <si>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</si>
  <si>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</si>
  <si>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</si>
  <si>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</si>
  <si>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</si>
  <si>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</si>
  <si>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</si>
  <si>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</si>
  <si>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</si>
  <si>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</si>
  <si>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</si>
  <si>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</si>
  <si>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</si>
  <si>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</si>
  <si>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</si>
  <si>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</si>
  <si>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</si>
  <si>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</si>
  <si>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</si>
  <si>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</si>
  <si>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</si>
  <si>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</si>
  <si>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</si>
  <si>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</si>
  <si>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</si>
  <si>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</si>
  <si>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</si>
  <si>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</si>
  <si>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</si>
  <si>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</si>
  <si>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</si>
  <si>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</si>
  <si>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</si>
  <si>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</si>
  <si>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</si>
  <si>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</si>
  <si>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</si>
  <si>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</si>
  <si>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</si>
  <si>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</si>
  <si>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</si>
  <si>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</si>
  <si>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</si>
  <si>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</si>
  <si>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</si>
  <si>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</si>
  <si>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</si>
  <si>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</si>
  <si>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</si>
  <si>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</si>
  <si>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</si>
  <si>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</si>
  <si>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</si>
  <si>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</si>
  <si>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</si>
  <si>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</si>
  <si>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</si>
  <si>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</si>
  <si>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</si>
  <si>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</si>
  <si>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</si>
  <si>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</si>
  <si>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</si>
  <si>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</si>
  <si>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</si>
  <si>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</si>
  <si>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</si>
  <si>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</si>
  <si>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</si>
  <si>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</si>
  <si>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</si>
  <si>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</si>
  <si>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</si>
  <si>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</si>
  <si>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</si>
  <si>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</si>
  <si>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</si>
  <si>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</si>
  <si>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</si>
  <si>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</si>
  <si>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</si>
  <si>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</si>
  <si>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</si>
  <si>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</si>
  <si>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</si>
  <si>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</si>
  <si>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</si>
  <si>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</si>
  <si>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</si>
  <si>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</si>
  <si>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</si>
  <si>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</si>
  <si>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</si>
  <si>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</si>
  <si>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</si>
  <si>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</si>
  <si>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</si>
  <si>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</si>
  <si>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</si>
  <si>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</si>
  <si>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</si>
  <si>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</si>
  <si>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</si>
  <si>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</si>
  <si>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</si>
  <si>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</si>
  <si>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</si>
  <si>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</si>
  <si>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</si>
  <si>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</si>
  <si>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</si>
  <si>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</si>
  <si>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</si>
  <si>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</si>
  <si>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</si>
  <si>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</si>
  <si>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</si>
  <si>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</si>
  <si>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</si>
  <si>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</si>
  <si>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</si>
  <si>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</si>
  <si>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</si>
  <si>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</si>
  <si>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</si>
  <si>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</si>
  <si>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</si>
  <si>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</si>
  <si>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</si>
  <si>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</si>
  <si>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</si>
  <si>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</si>
  <si>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</si>
  <si>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</si>
  <si>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</si>
  <si>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</si>
  <si>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</si>
  <si>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</si>
  <si>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</si>
  <si>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</si>
  <si>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</si>
  <si>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</si>
  <si>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</si>
  <si>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</si>
  <si>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</si>
  <si>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</si>
  <si>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</si>
  <si>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</si>
  <si>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</si>
  <si>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</si>
  <si>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</si>
  <si>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</si>
  <si>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</si>
  <si>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</si>
  <si>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</si>
  <si>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</si>
  <si>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</si>
  <si>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</si>
  <si>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</si>
  <si>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</si>
  <si>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</si>
  <si>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</si>
  <si>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</si>
  <si>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</si>
  <si>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</si>
  <si>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</si>
  <si>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</si>
  <si>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</si>
  <si>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</si>
  <si>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</si>
  <si>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</si>
  <si>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</si>
  <si>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</si>
  <si>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</si>
  <si>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</si>
  <si>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</si>
  <si>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</si>
  <si>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</si>
  <si>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</si>
  <si>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</si>
  <si>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</si>
  <si>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</si>
  <si>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</si>
  <si>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</si>
  <si>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</si>
  <si>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</si>
  <si>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</si>
  <si>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</si>
  <si>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</si>
  <si>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</si>
  <si>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</si>
  <si>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</si>
  <si>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</si>
  <si>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</si>
  <si>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</si>
  <si>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</si>
  <si>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</si>
  <si>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</si>
  <si>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</si>
  <si>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</si>
  <si>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</si>
  <si>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</si>
  <si>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</si>
  <si>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</si>
  <si>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</si>
  <si>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</si>
  <si>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</si>
  <si>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</si>
  <si>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</si>
  <si>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</si>
  <si>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</si>
  <si>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</si>
  <si>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</si>
  <si>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</si>
  <si>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</si>
  <si>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</si>
  <si>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</si>
  <si>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</si>
  <si>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</si>
  <si>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</si>
  <si>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</si>
  <si>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</si>
  <si>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</si>
  <si>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</si>
  <si>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</si>
  <si>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</si>
  <si>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</si>
  <si>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</si>
  <si>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</si>
  <si>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</si>
  <si>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</si>
  <si>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</si>
  <si>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</si>
  <si>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</si>
  <si>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</si>
  <si>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</si>
  <si>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</si>
  <si>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</si>
  <si>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</si>
  <si>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</si>
  <si>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</si>
  <si>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</si>
  <si>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</si>
  <si>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</si>
  <si>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</si>
  <si>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</si>
  <si>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</si>
  <si>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</si>
  <si>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</si>
  <si>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</si>
  <si>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</si>
  <si>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</si>
  <si>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</si>
  <si>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</si>
  <si>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</si>
  <si>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</si>
  <si>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</si>
  <si>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</si>
  <si>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</si>
  <si>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</si>
  <si>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</si>
  <si>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</si>
  <si>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</si>
  <si>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</si>
  <si>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</si>
  <si>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</si>
  <si>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</si>
  <si>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</si>
  <si>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</si>
  <si>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</si>
  <si>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</si>
  <si>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</si>
  <si>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</si>
  <si>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</si>
  <si>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</si>
  <si>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</si>
  <si>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</si>
  <si>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</si>
  <si>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</si>
  <si>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</si>
  <si>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</si>
  <si>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</si>
  <si>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</si>
  <si>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</si>
  <si>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</si>
  <si>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</si>
  <si>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</si>
  <si>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</si>
  <si>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</si>
  <si>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</si>
  <si>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</si>
  <si>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</si>
  <si>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</si>
  <si>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</si>
  <si>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</si>
  <si>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</si>
  <si>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</si>
  <si>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</si>
  <si>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</si>
  <si>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</si>
  <si>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</si>
  <si>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</si>
  <si>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</si>
  <si>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</si>
  <si>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</si>
  <si>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</si>
  <si>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</si>
  <si>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</si>
  <si>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</si>
  <si>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</si>
  <si>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</si>
  <si>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</si>
  <si>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</si>
  <si>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</si>
  <si>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</si>
  <si>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</si>
  <si>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</si>
  <si>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</si>
  <si>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</si>
  <si>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</si>
  <si>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</si>
  <si>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</si>
  <si>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</si>
  <si>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</si>
  <si>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</si>
  <si>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</si>
  <si>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</si>
  <si>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</si>
  <si>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</si>
  <si>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</si>
  <si>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</si>
  <si>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</si>
  <si>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</si>
  <si>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</si>
  <si>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</si>
  <si>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</si>
  <si>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</si>
  <si>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</si>
  <si>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</si>
  <si>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</si>
  <si>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</si>
  <si>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</si>
  <si>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</si>
  <si>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</si>
  <si>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</si>
  <si>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</si>
  <si>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</si>
  <si>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</si>
  <si>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</si>
  <si>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</si>
  <si>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</si>
  <si>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</si>
  <si>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</si>
  <si>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</si>
  <si>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</si>
  <si>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</si>
  <si>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</si>
  <si>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</si>
  <si>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</si>
  <si>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</si>
  <si>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</si>
  <si>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</si>
  <si>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</si>
  <si>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</si>
  <si>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</si>
  <si>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</si>
  <si>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</si>
  <si>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</si>
  <si>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</si>
  <si>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</si>
  <si>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</si>
  <si>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</si>
  <si>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</si>
  <si>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</si>
  <si>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</si>
  <si>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</si>
  <si>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</si>
  <si>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</si>
  <si>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</si>
  <si>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</si>
  <si>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</si>
  <si>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</si>
  <si>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</si>
  <si>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</si>
  <si>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</si>
  <si>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</si>
  <si>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</si>
  <si>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</si>
  <si>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</si>
  <si>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</si>
  <si>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</si>
  <si>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</si>
  <si>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</si>
  <si>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</si>
  <si>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</si>
  <si>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</si>
  <si>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</si>
  <si>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</si>
  <si>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</si>
  <si>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</si>
  <si>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</si>
  <si>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</si>
  <si>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</si>
  <si>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</si>
  <si>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</si>
  <si>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</si>
  <si>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</si>
  <si>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</si>
  <si>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</si>
  <si>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</si>
  <si>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</si>
  <si>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</si>
  <si>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</si>
  <si>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</si>
  <si>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</si>
  <si>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</si>
  <si>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</si>
  <si>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</si>
  <si>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</si>
  <si>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</si>
  <si>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</si>
  <si>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</si>
  <si>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</si>
  <si>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</si>
  <si>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</si>
  <si>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</si>
  <si>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</si>
  <si>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</si>
  <si>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</si>
  <si>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</si>
  <si>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</si>
  <si>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</si>
  <si>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</si>
  <si>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</si>
  <si>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</si>
  <si>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</si>
  <si>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</si>
  <si>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</si>
  <si>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</si>
  <si>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</si>
  <si>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</si>
  <si>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</si>
  <si>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</si>
  <si>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</si>
  <si>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</si>
  <si>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</si>
  <si>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</si>
  <si>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</si>
  <si>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</si>
  <si>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</si>
  <si>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</si>
  <si>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</si>
  <si>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</si>
  <si>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</si>
  <si>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</si>
  <si>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</si>
  <si>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</si>
  <si>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</si>
  <si>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</si>
  <si>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</si>
  <si>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</si>
  <si>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</si>
  <si>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</si>
  <si>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</si>
  <si>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</si>
  <si>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</si>
  <si>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</si>
  <si>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</si>
  <si>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</si>
  <si>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</si>
  <si>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</si>
  <si>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</si>
  <si>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</si>
  <si>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</si>
  <si>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</si>
  <si>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</si>
  <si>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</si>
  <si>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</si>
  <si>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</si>
  <si>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</si>
  <si>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</si>
  <si>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</si>
  <si>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</si>
  <si>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</si>
  <si>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</si>
  <si>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</si>
  <si>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</si>
  <si>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</si>
  <si>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</si>
  <si>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</si>
  <si>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</si>
  <si>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</si>
  <si>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</si>
  <si>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</si>
  <si>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</si>
  <si>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</si>
  <si>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</si>
  <si>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</si>
  <si>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</si>
  <si>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</si>
  <si>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</si>
  <si>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</si>
  <si>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</si>
  <si>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</si>
  <si>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</si>
  <si>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</si>
  <si>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</si>
  <si>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</si>
  <si>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</si>
  <si>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</si>
  <si>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</si>
  <si>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</si>
  <si>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</si>
  <si>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</si>
  <si>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</si>
  <si>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</si>
  <si>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</si>
  <si>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</si>
  <si>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</si>
  <si>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</si>
  <si>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</si>
  <si>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</si>
  <si>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</si>
  <si>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</si>
  <si>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</si>
  <si>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</si>
  <si>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</si>
  <si>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</si>
  <si>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</si>
  <si>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</si>
  <si>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</si>
  <si>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</si>
  <si>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</si>
  <si>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</si>
  <si>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</si>
  <si>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</si>
  <si>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</si>
  <si>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</si>
  <si>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</si>
  <si>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</si>
  <si>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</si>
  <si>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</si>
  <si>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</si>
  <si>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</si>
  <si>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</si>
  <si>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</si>
  <si>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</si>
  <si>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</si>
  <si>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</si>
  <si>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</si>
  <si>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</si>
  <si>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</si>
  <si>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</si>
  <si>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</si>
  <si>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</si>
  <si>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</si>
  <si>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</si>
  <si>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</si>
  <si>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</si>
  <si>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</si>
  <si>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</si>
  <si>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</si>
  <si>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</si>
  <si>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</si>
  <si>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</si>
  <si>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</si>
  <si>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</si>
  <si>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</si>
  <si>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</si>
  <si>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</si>
  <si>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</si>
  <si>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</si>
  <si>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</si>
  <si>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</si>
  <si>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</si>
  <si>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</si>
  <si>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</si>
  <si>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</si>
  <si>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</si>
  <si>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</si>
  <si>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</si>
  <si>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</si>
  <si>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</si>
  <si>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</si>
  <si>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</si>
  <si>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</si>
  <si>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</si>
  <si>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</si>
  <si>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</si>
  <si>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</si>
  <si>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</si>
  <si>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</si>
  <si>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</si>
  <si>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</si>
  <si>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</si>
  <si>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</si>
  <si>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</si>
  <si>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</si>
  <si>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</si>
  <si>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</si>
  <si>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</si>
  <si>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</si>
  <si>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</si>
  <si>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</si>
  <si>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</si>
  <si>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</si>
  <si>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</si>
  <si>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</si>
  <si>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</si>
  <si>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</si>
  <si>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</si>
  <si>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</si>
  <si>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</si>
  <si>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</si>
  <si>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</si>
  <si>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</si>
  <si>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</si>
  <si>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</si>
  <si>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</si>
  <si>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</si>
  <si>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</si>
  <si>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</si>
  <si>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</si>
  <si>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</si>
  <si>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</si>
  <si>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</si>
  <si>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</si>
  <si>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</si>
  <si>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</si>
  <si>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</si>
  <si>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</si>
  <si>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</si>
  <si>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</si>
  <si>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</si>
  <si>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</si>
  <si>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</si>
  <si>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</si>
  <si>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</si>
  <si>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</si>
  <si>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</si>
  <si>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</si>
  <si>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</si>
  <si>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</si>
  <si>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</si>
  <si>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</si>
  <si>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</si>
  <si>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</si>
  <si>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</si>
  <si>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</si>
  <si>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</si>
  <si>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</si>
  <si>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</si>
  <si>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</si>
  <si>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</si>
  <si>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</si>
  <si>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</si>
  <si>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</si>
  <si>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</si>
  <si>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</si>
  <si>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</si>
  <si>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</si>
  <si>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</si>
  <si>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</si>
  <si>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</si>
  <si>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</si>
  <si>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</si>
  <si>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</si>
  <si>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</si>
  <si>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</si>
  <si>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</si>
  <si>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</si>
  <si>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</si>
  <si>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</si>
  <si>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</si>
  <si>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</si>
  <si>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</si>
  <si>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</si>
  <si>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</si>
  <si>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</si>
  <si>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</si>
  <si>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</si>
  <si>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</si>
  <si>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</si>
  <si>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</si>
  <si>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</si>
  <si>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</si>
  <si>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</si>
  <si>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</si>
  <si>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</si>
  <si>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</si>
  <si>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</si>
  <si>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</si>
  <si>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</si>
  <si>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</si>
  <si>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</si>
  <si>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</si>
  <si>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</si>
  <si>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</si>
  <si>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</si>
  <si>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</si>
  <si>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</si>
  <si>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</si>
  <si>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</si>
  <si>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</si>
  <si>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</si>
  <si>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</si>
  <si>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</si>
  <si>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</si>
  <si>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</si>
  <si>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</si>
  <si>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</si>
  <si>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</si>
  <si>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</si>
  <si>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</si>
  <si>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</si>
  <si>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</si>
  <si>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</si>
  <si>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</si>
  <si>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</si>
  <si>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</si>
  <si>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</si>
  <si>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</si>
  <si>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</si>
  <si>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</si>
  <si>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</si>
  <si>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</si>
  <si>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</si>
  <si>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</si>
  <si>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</si>
  <si>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</si>
  <si>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</si>
  <si>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</si>
  <si>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</si>
  <si>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</si>
  <si>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</si>
  <si>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</si>
  <si>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</si>
  <si>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</si>
  <si>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</si>
  <si>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</si>
  <si>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</si>
  <si>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</si>
  <si>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</si>
  <si>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</si>
  <si>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</si>
  <si>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</si>
  <si>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</si>
  <si>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</si>
  <si>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</si>
  <si>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</si>
  <si>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</si>
  <si>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</si>
  <si>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</si>
  <si>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</si>
  <si>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</si>
  <si>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</si>
  <si>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</si>
  <si>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</si>
  <si>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</si>
  <si>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</si>
  <si>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</si>
  <si>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</si>
  <si>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</si>
  <si>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</si>
  <si>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</si>
  <si>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</si>
  <si>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</si>
  <si>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</si>
  <si>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</si>
  <si>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</si>
  <si>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</si>
  <si>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</si>
  <si>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</si>
  <si>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</si>
  <si>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</si>
  <si>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</si>
  <si>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</si>
  <si>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</si>
  <si>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</si>
  <si>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</si>
  <si>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</si>
  <si>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</si>
  <si>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</si>
  <si>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</si>
  <si>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</si>
  <si>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</si>
  <si>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</si>
  <si>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</si>
  <si>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</si>
  <si>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</si>
  <si>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</si>
  <si>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</si>
  <si>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</si>
  <si>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</si>
  <si>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</si>
  <si>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</si>
  <si>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</si>
  <si>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</si>
  <si>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</si>
  <si>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</si>
  <si>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</si>
  <si>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</si>
  <si>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</si>
  <si>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</si>
  <si>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</si>
  <si>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</si>
  <si>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</si>
  <si>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</si>
  <si>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</si>
  <si>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</si>
  <si>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</si>
  <si>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</si>
  <si>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</si>
  <si>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</si>
  <si>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</si>
  <si>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</si>
  <si>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</si>
  <si>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</si>
  <si>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</si>
  <si>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</si>
  <si>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</si>
  <si>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</si>
  <si>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</si>
  <si>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</si>
  <si>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</si>
  <si>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</si>
  <si>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</si>
  <si>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</si>
  <si>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</si>
  <si>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</si>
  <si>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</si>
  <si>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</si>
  <si>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</si>
  <si>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</si>
  <si>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</si>
  <si>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</si>
  <si>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</si>
  <si>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</si>
  <si>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</si>
  <si>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</si>
  <si>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</si>
  <si>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</si>
  <si>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</si>
  <si>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</si>
  <si>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</si>
  <si>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</si>
  <si>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</si>
  <si>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</si>
  <si>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</si>
  <si>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</si>
  <si>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</si>
  <si>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</si>
  <si>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</si>
  <si>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</si>
  <si>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</si>
  <si>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</si>
  <si>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</si>
  <si>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</si>
  <si>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</si>
  <si>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</si>
  <si>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</si>
  <si>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</si>
  <si>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</si>
  <si>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</si>
  <si>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</si>
  <si>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</si>
  <si>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</si>
  <si>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</si>
  <si>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</si>
  <si>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</si>
  <si>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</si>
  <si>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</si>
  <si>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</si>
  <si>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</si>
  <si>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</si>
  <si>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</si>
  <si>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</si>
  <si>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</si>
  <si>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</si>
  <si>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</si>
  <si>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</si>
  <si>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</si>
  <si>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</si>
  <si>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</si>
  <si>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</si>
  <si>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</si>
  <si>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</si>
  <si>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</si>
  <si>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</si>
  <si>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</si>
  <si>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</si>
  <si>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</si>
  <si>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</si>
  <si>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</si>
  <si>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</si>
  <si>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</si>
  <si>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</si>
  <si>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</si>
  <si>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</si>
  <si>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</si>
  <si>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</si>
  <si>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</si>
  <si>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</si>
  <si>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</si>
  <si>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</si>
  <si>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</si>
  <si>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</si>
  <si>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</si>
  <si>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</si>
  <si>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</si>
  <si>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</si>
  <si>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</si>
  <si>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</si>
  <si>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</si>
  <si>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</si>
  <si>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</si>
  <si>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</si>
  <si>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</si>
  <si>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</si>
  <si>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</si>
  <si>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</si>
  <si>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</si>
  <si>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</si>
  <si>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</si>
  <si>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</si>
  <si>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</si>
  <si>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</si>
  <si>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</si>
  <si>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</si>
  <si>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</si>
  <si>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</si>
  <si>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</si>
  <si>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</si>
  <si>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</si>
  <si>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</si>
  <si>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</si>
  <si>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</si>
  <si>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</si>
  <si>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</si>
  <si>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</si>
  <si>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</si>
  <si>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</si>
  <si>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</si>
  <si>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</si>
  <si>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</si>
  <si>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</si>
  <si>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</si>
  <si>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</si>
  <si>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</si>
  <si>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</si>
  <si>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</si>
  <si>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</si>
  <si>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</si>
  <si>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</si>
  <si>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</si>
  <si>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</si>
  <si>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</si>
  <si>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</si>
  <si>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</si>
  <si>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</si>
  <si>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</si>
  <si>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</si>
  <si>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</si>
  <si>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</si>
  <si>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</si>
  <si>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</si>
  <si>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</si>
  <si>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</si>
  <si>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</si>
  <si>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</si>
  <si>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</si>
  <si>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</si>
  <si>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</si>
  <si>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</si>
  <si>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</si>
  <si>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</si>
  <si>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</si>
  <si>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</si>
  <si>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</si>
  <si>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</si>
  <si>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</si>
  <si>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</si>
  <si>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</si>
  <si>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</si>
  <si>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</si>
  <si>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</si>
  <si>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</si>
  <si>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</si>
  <si>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</si>
  <si>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</si>
  <si>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</si>
  <si>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</si>
  <si>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</si>
  <si>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</si>
  <si>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</si>
  <si>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</si>
  <si>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</si>
  <si>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</si>
  <si>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</si>
  <si>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</si>
  <si>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</si>
  <si>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</si>
  <si>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</si>
  <si>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</si>
  <si>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</si>
  <si>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</si>
  <si>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</si>
  <si>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</si>
  <si>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</si>
  <si>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</si>
  <si>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</si>
  <si>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</si>
  <si>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</si>
  <si>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</si>
  <si>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</si>
  <si>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</si>
  <si>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</si>
  <si>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</si>
  <si>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</si>
  <si>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</si>
  <si>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</si>
  <si>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</si>
  <si>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</si>
  <si>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</si>
  <si>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</si>
  <si>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</si>
  <si>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</si>
  <si>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</si>
  <si>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</si>
  <si>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</si>
  <si>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</si>
  <si>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</si>
  <si>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</si>
  <si>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</si>
  <si>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</si>
  <si>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</si>
  <si>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</si>
  <si>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</si>
  <si>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</si>
  <si>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</si>
  <si>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</si>
  <si>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</si>
  <si>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</si>
  <si>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</si>
  <si>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</si>
  <si>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</si>
  <si>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</si>
  <si>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</si>
  <si>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</si>
  <si>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</si>
  <si>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</si>
  <si>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</si>
  <si>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</si>
  <si>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</si>
  <si>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</si>
  <si>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</si>
  <si>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</si>
  <si>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</si>
  <si>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</si>
  <si>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</si>
  <si>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</si>
  <si>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</si>
  <si>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</si>
  <si>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</si>
  <si>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</si>
  <si>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</si>
  <si>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</si>
  <si>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</si>
  <si>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</si>
  <si>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</si>
  <si>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</si>
  <si>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</si>
  <si>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</si>
  <si>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</si>
  <si>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</si>
  <si>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</si>
  <si>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</si>
  <si>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</si>
  <si>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</si>
  <si>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</si>
  <si>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</si>
  <si>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</si>
  <si>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</si>
  <si>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</si>
  <si>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</si>
  <si>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</si>
  <si>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</si>
  <si>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</si>
  <si>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</si>
  <si>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</si>
  <si>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</si>
  <si>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</si>
  <si>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</si>
  <si>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</si>
  <si>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</si>
  <si>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</si>
  <si>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</si>
  <si>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</si>
  <si>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</si>
  <si>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</si>
  <si>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</si>
  <si>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</si>
  <si>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</si>
  <si>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</si>
  <si>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</si>
  <si>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</si>
  <si>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</si>
  <si>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</si>
  <si>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</si>
  <si>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</si>
  <si>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</si>
  <si>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</si>
  <si>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</si>
  <si>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</si>
  <si>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</si>
  <si>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</si>
  <si>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</si>
  <si>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</si>
  <si>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</si>
  <si>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</si>
  <si>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</si>
  <si>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</si>
  <si>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</si>
  <si>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</si>
  <si>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</si>
  <si>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</si>
  <si>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</si>
  <si>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</si>
  <si>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</si>
  <si>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</si>
  <si>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</si>
  <si>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</si>
  <si>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</si>
  <si>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</si>
  <si>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</si>
  <si>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</si>
  <si>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</si>
  <si>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</si>
  <si>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</si>
  <si>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</si>
  <si>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</si>
  <si>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</si>
  <si>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</si>
  <si>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</si>
  <si>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</si>
  <si>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</si>
  <si>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</si>
  <si>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</si>
  <si>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</si>
  <si>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</si>
  <si>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</si>
  <si>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</si>
  <si>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</si>
  <si>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</si>
  <si>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</si>
  <si>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</si>
  <si>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</si>
  <si>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</si>
  <si>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</si>
  <si>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</si>
  <si>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</si>
  <si>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</si>
  <si>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</si>
  <si>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</si>
  <si>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</si>
  <si>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</si>
  <si>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</si>
  <si>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</si>
  <si>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</si>
  <si>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</si>
  <si>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</si>
  <si>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</si>
  <si>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</si>
  <si>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</si>
  <si>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</si>
  <si>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</si>
  <si>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</si>
  <si>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</si>
  <si>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</si>
  <si>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</si>
  <si>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</si>
  <si>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</si>
  <si>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</si>
  <si>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</si>
  <si>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</si>
  <si>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</si>
  <si>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</si>
  <si>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</si>
  <si>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</si>
  <si>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</si>
  <si>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</si>
  <si>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</si>
  <si>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</si>
  <si>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</si>
  <si>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</si>
  <si>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</si>
  <si>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</si>
  <si>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</si>
  <si>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</si>
  <si>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</si>
  <si>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</si>
  <si>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</si>
  <si>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</si>
  <si>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</si>
  <si>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</si>
  <si>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</si>
  <si>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</si>
  <si>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</si>
  <si>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</si>
  <si>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</si>
  <si>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</si>
  <si>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</si>
  <si>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</si>
  <si>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</si>
  <si>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</si>
  <si>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</si>
  <si>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</si>
  <si>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</si>
  <si>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</si>
  <si>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</si>
  <si>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</si>
  <si>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</si>
  <si>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</si>
  <si>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</si>
  <si>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</si>
  <si>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</si>
  <si>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</si>
  <si>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</si>
  <si>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</si>
  <si>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</si>
  <si>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</si>
  <si>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</si>
  <si>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</si>
  <si>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</si>
  <si>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</si>
  <si>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</si>
  <si>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</si>
  <si>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</si>
  <si>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</si>
  <si>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</si>
  <si>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</si>
  <si>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</si>
  <si>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</si>
  <si>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</si>
  <si>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</si>
  <si>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</si>
  <si>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</si>
  <si>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</si>
  <si>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</si>
  <si>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</si>
  <si>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</si>
  <si>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</si>
  <si>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</si>
  <si>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</si>
  <si>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</si>
  <si>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</si>
  <si>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</si>
  <si>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</si>
  <si>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</si>
  <si>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</si>
  <si>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</si>
  <si>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</si>
  <si>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</si>
  <si>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</si>
  <si>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</si>
  <si>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</si>
  <si>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</si>
  <si>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</si>
  <si>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</si>
  <si>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</si>
  <si>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</si>
  <si>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</si>
  <si>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</si>
  <si>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</si>
  <si>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</si>
  <si>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</si>
  <si>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</si>
  <si>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</si>
  <si>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</si>
  <si>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</si>
  <si>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</si>
  <si>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</si>
  <si>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</si>
  <si>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</si>
  <si>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</si>
  <si>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</si>
  <si>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</si>
  <si>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</si>
  <si>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</si>
  <si>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</si>
  <si>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</si>
  <si>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</si>
  <si>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</si>
  <si>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</si>
  <si>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</si>
  <si>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</si>
  <si>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</si>
  <si>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</si>
  <si>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</si>
  <si>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</si>
  <si>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</si>
  <si>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</si>
  <si>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</si>
  <si>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</si>
  <si>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</si>
  <si>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</si>
  <si>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</si>
  <si>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</si>
  <si>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</si>
  <si>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</si>
  <si>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</si>
  <si>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</si>
  <si>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</si>
  <si>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</si>
  <si>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</si>
  <si>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</si>
  <si>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</si>
  <si>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</si>
  <si>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</si>
  <si>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</si>
  <si>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</si>
  <si>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</si>
  <si>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</si>
  <si>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</si>
  <si>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</si>
  <si>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</si>
  <si>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</si>
  <si>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</si>
  <si>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</si>
  <si>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</si>
  <si>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</si>
  <si>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</si>
  <si>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</si>
  <si>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</si>
  <si>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</si>
  <si>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</si>
  <si>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</si>
  <si>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</si>
  <si>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</si>
  <si>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</si>
  <si>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</si>
  <si>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</si>
  <si>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</si>
  <si>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</si>
  <si>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</si>
  <si>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</si>
  <si>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</si>
  <si>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</si>
  <si>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</si>
  <si>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</si>
  <si>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</si>
  <si>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</si>
  <si>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</si>
  <si>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</si>
  <si>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</si>
  <si>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</si>
  <si>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</si>
  <si>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</si>
  <si>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</si>
  <si>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</si>
  <si>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</si>
  <si>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</si>
  <si>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</si>
  <si>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</si>
  <si>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</si>
  <si>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</si>
  <si>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</si>
  <si>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</si>
  <si>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</si>
  <si>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</si>
  <si>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</si>
  <si>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</si>
  <si>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</si>
  <si>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</si>
  <si>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</si>
  <si>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</si>
  <si>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</si>
  <si>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</si>
  <si>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</si>
  <si>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</si>
  <si>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</si>
  <si>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</si>
  <si>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</si>
  <si>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</si>
  <si>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</si>
  <si>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</si>
  <si>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</si>
  <si>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</si>
  <si>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</si>
  <si>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</si>
  <si>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</si>
  <si>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</si>
  <si>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</si>
  <si>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</si>
  <si>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</si>
  <si>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</si>
  <si>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</si>
  <si>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</si>
  <si>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</si>
  <si>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</si>
  <si>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</si>
  <si>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</si>
  <si>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</si>
  <si>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</si>
  <si>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</si>
  <si>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</si>
  <si>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</si>
  <si>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</si>
  <si>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</si>
  <si>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</si>
  <si>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</si>
  <si>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</si>
  <si>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</si>
  <si>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</si>
  <si>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</si>
  <si>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</si>
  <si>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</si>
  <si>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</si>
  <si>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</si>
  <si>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</si>
  <si>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</si>
  <si>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</si>
  <si>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</si>
  <si>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</si>
  <si>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</si>
  <si>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</si>
  <si>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</si>
  <si>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</si>
  <si>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</si>
  <si>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</si>
  <si>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</si>
  <si>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</si>
  <si>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</si>
  <si>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</si>
  <si>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</si>
  <si>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</si>
  <si>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</si>
  <si>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</si>
  <si>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</si>
  <si>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</si>
  <si>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</si>
  <si>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</si>
  <si>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</si>
  <si>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</si>
  <si>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</si>
  <si>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</si>
  <si>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</si>
  <si>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</si>
  <si>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</si>
  <si>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</si>
  <si>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</si>
  <si>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</si>
  <si>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</si>
  <si>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</si>
  <si>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</si>
  <si>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</si>
  <si>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</si>
  <si>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</si>
  <si>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</si>
  <si>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</si>
  <si>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</si>
  <si>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</si>
  <si>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</si>
  <si>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</si>
  <si>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</si>
  <si>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</si>
  <si>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</si>
  <si>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</si>
  <si>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</si>
  <si>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</si>
  <si>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</si>
  <si>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</si>
  <si>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</si>
  <si>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</si>
  <si>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</si>
  <si>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</si>
  <si>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</si>
  <si>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</si>
  <si>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</si>
  <si>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</si>
  <si>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</si>
  <si>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</si>
  <si>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</si>
  <si>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</si>
  <si>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</si>
  <si>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</si>
  <si>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</si>
  <si>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</si>
  <si>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</si>
  <si>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</si>
  <si>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</si>
  <si>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</si>
  <si>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</si>
  <si>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</si>
  <si>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</si>
  <si>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</si>
  <si>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</si>
  <si>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</si>
  <si>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</si>
  <si>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</si>
  <si>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</si>
  <si>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</si>
  <si>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</si>
  <si>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</si>
  <si>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</si>
  <si>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</si>
  <si>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</si>
  <si>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</si>
  <si>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</si>
  <si>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</si>
  <si>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</si>
  <si>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</si>
  <si>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</si>
  <si>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</si>
  <si>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</si>
  <si>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</si>
  <si>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</si>
  <si>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</si>
  <si>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</si>
  <si>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</si>
  <si>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</si>
  <si>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</si>
  <si>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</si>
  <si>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</si>
  <si>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</si>
  <si>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</si>
  <si>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</si>
  <si>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</si>
  <si>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</si>
  <si>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</si>
  <si>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</si>
  <si>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</si>
  <si>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</si>
  <si>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</si>
  <si>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</si>
  <si>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</si>
  <si>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</si>
  <si>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</si>
  <si>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</si>
  <si>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</si>
  <si>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</si>
  <si>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</si>
  <si>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</si>
  <si>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</si>
  <si>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</si>
  <si>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</si>
  <si>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</si>
  <si>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</si>
  <si>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</si>
  <si>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</si>
  <si>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</si>
  <si>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</si>
  <si>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</si>
  <si>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</si>
  <si>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</si>
  <si>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</si>
  <si>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</si>
  <si>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</si>
  <si>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</si>
  <si>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</si>
  <si>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</si>
  <si>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</si>
  <si>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</si>
  <si>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</si>
  <si>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</si>
  <si>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</si>
  <si>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</si>
  <si>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</si>
  <si>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</si>
  <si>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</si>
  <si>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</si>
  <si>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</si>
  <si>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</si>
  <si>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</si>
  <si>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</si>
  <si>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</si>
  <si>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</si>
  <si>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</si>
  <si>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</si>
  <si>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</si>
  <si>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</si>
  <si>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</si>
  <si>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</si>
  <si>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</si>
  <si>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</si>
  <si>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</si>
  <si>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</si>
  <si>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</si>
  <si>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</si>
  <si>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</si>
  <si>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</si>
  <si>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</si>
  <si>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</si>
  <si>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</si>
  <si>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</si>
  <si>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</si>
  <si>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</si>
  <si>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</si>
  <si>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</si>
  <si>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</si>
  <si>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</si>
  <si>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</si>
  <si>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</si>
  <si>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</si>
  <si>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</si>
  <si>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</si>
  <si>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</si>
  <si>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</si>
  <si>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</si>
  <si>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</si>
  <si>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</si>
  <si>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</si>
  <si>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</si>
  <si>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</si>
  <si>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</si>
  <si>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</si>
  <si>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</si>
  <si>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</si>
  <si>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</si>
  <si>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</si>
  <si>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</si>
  <si>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</si>
  <si>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</si>
  <si>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</si>
  <si>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</si>
  <si>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</si>
  <si>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</si>
  <si>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</si>
  <si>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</si>
  <si>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</si>
  <si>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</si>
  <si>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</si>
  <si>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</si>
  <si>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</si>
  <si>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</si>
  <si>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</si>
  <si>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</si>
  <si>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</si>
  <si>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</si>
  <si>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</si>
  <si>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</si>
  <si>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</si>
  <si>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</si>
  <si>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</si>
  <si>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</si>
  <si>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</si>
  <si>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</si>
  <si>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</si>
  <si>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</si>
  <si>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</si>
  <si>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</si>
  <si>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</si>
  <si>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</si>
  <si>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</si>
  <si>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</si>
  <si>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</si>
  <si>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</si>
  <si>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</si>
  <si>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</si>
  <si>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</si>
  <si>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</si>
  <si>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</si>
  <si>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</si>
  <si>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</si>
  <si>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</si>
  <si>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</si>
  <si>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</si>
  <si>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</si>
  <si>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</si>
  <si>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</si>
  <si>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</si>
  <si>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</si>
  <si>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</si>
  <si>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</si>
  <si>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</si>
  <si>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</si>
  <si>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</si>
  <si>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</si>
  <si>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</si>
  <si>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</si>
  <si>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</si>
  <si>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</si>
  <si>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</si>
  <si>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</si>
  <si>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</si>
  <si>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</si>
  <si>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</si>
  <si>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</si>
  <si>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</si>
  <si>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</si>
  <si>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</si>
  <si>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</si>
  <si>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</si>
  <si>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</si>
  <si>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</si>
  <si>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</si>
  <si>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</si>
  <si>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</si>
  <si>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</si>
  <si>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</si>
  <si>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</si>
  <si>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</si>
  <si>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</si>
  <si>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</si>
  <si>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</si>
  <si>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</si>
  <si>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</si>
  <si>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</si>
  <si>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</si>
  <si>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</si>
  <si>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</si>
  <si>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</si>
  <si>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</si>
  <si>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</si>
  <si>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</si>
  <si>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</si>
  <si>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</si>
  <si>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</si>
  <si>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</si>
  <si>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</si>
  <si>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</si>
  <si>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</si>
  <si>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</si>
  <si>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</si>
  <si>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</si>
  <si>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</si>
  <si>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</si>
  <si>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</si>
  <si>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</si>
  <si>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</si>
  <si>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</si>
  <si>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</si>
  <si>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</si>
  <si>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</si>
  <si>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</si>
  <si>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</si>
  <si>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</si>
  <si>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</si>
  <si>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</si>
  <si>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</si>
  <si>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</si>
  <si>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</si>
  <si>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</si>
  <si>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</si>
  <si>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</si>
  <si>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</si>
  <si>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</si>
  <si>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</si>
  <si>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</si>
  <si>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</si>
  <si>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</si>
  <si>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</si>
  <si>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</si>
  <si>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</si>
  <si>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</si>
  <si>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</si>
  <si>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</si>
  <si>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</si>
  <si>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</si>
  <si>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</si>
  <si>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</si>
  <si>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</si>
  <si>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</si>
  <si>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</si>
  <si>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</si>
  <si>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</si>
  <si>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</si>
  <si>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</si>
  <si>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</si>
  <si>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</si>
  <si>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</si>
  <si>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</si>
  <si>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</si>
  <si>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</si>
  <si>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</si>
  <si>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</si>
  <si>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</si>
  <si>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</si>
  <si>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</si>
  <si>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</si>
  <si>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</si>
  <si>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</si>
  <si>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</si>
  <si>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</si>
  <si>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</si>
  <si>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</si>
  <si>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</si>
  <si>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</si>
  <si>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</si>
  <si>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</si>
  <si>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</si>
  <si>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</si>
  <si>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</si>
  <si>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</si>
  <si>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</si>
  <si>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</si>
  <si>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</si>
  <si>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</si>
  <si>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</si>
  <si>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</si>
  <si>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</si>
  <si>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</si>
  <si>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</si>
  <si>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</si>
  <si>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</si>
  <si>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</si>
  <si>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</si>
  <si>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</si>
  <si>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</si>
  <si>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</si>
  <si>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</si>
  <si>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</si>
  <si>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</si>
  <si>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</si>
  <si>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</si>
  <si>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</si>
  <si>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</si>
  <si>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</si>
  <si>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</si>
  <si>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</si>
  <si>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</si>
  <si>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</si>
  <si>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</si>
  <si>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</si>
  <si>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</si>
  <si>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</si>
  <si>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</si>
  <si>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</si>
  <si>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</si>
  <si>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</si>
  <si>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</si>
  <si>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</si>
  <si>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</si>
  <si>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</si>
  <si>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</si>
  <si>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</si>
  <si>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</si>
  <si>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</si>
  <si>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</si>
  <si>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</si>
  <si>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</si>
  <si>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</si>
  <si>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</si>
  <si>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</si>
  <si>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</si>
  <si>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</si>
  <si>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</si>
  <si>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</si>
  <si>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</si>
  <si>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</si>
  <si>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</si>
  <si>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</si>
  <si>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</si>
  <si>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</si>
  <si>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</si>
  <si>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</si>
  <si>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</si>
  <si>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</si>
  <si>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</si>
  <si>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</si>
  <si>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</si>
  <si>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</si>
  <si>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</si>
  <si>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</si>
  <si>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</si>
  <si>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</si>
  <si>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</si>
  <si>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</si>
  <si>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</si>
  <si>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</si>
  <si>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</si>
  <si>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</si>
  <si>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</si>
  <si>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</si>
  <si>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</si>
  <si>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</si>
  <si>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</si>
  <si>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</si>
  <si>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</si>
  <si>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</si>
  <si>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</si>
  <si>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</si>
  <si>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</si>
  <si>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</si>
  <si>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</si>
  <si>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</si>
  <si>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</si>
  <si>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</si>
  <si>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</si>
  <si>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</si>
  <si>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</si>
  <si>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</si>
  <si>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</si>
  <si>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</si>
  <si>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</si>
  <si>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</si>
  <si>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</si>
  <si>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</si>
  <si>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</si>
  <si>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</si>
  <si>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</si>
  <si>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</si>
  <si>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</si>
  <si>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</si>
  <si>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</si>
  <si>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</si>
  <si>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</si>
  <si>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</si>
  <si>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</si>
  <si>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</si>
  <si>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</si>
  <si>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</si>
  <si>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</si>
  <si>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</si>
  <si>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</si>
  <si>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</si>
  <si>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</si>
  <si>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</si>
  <si>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</si>
  <si>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</si>
  <si>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</si>
  <si>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</si>
  <si>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</si>
  <si>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</si>
  <si>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</si>
  <si>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</si>
  <si>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</si>
  <si>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</si>
  <si>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</si>
  <si>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</si>
  <si>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</si>
  <si>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</si>
  <si>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</si>
  <si>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</si>
  <si>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</si>
  <si>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</si>
  <si>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</si>
  <si>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</si>
  <si>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</si>
  <si>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</si>
  <si>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</si>
  <si>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</si>
  <si>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</si>
  <si>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</si>
  <si>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</si>
  <si>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</si>
  <si>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</si>
  <si>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</si>
  <si>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</si>
  <si>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</si>
  <si>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</si>
  <si>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</si>
  <si>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</si>
  <si>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</si>
  <si>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</si>
  <si>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</si>
  <si>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</si>
  <si>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</si>
  <si>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</si>
  <si>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</si>
  <si>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</si>
  <si>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</si>
  <si>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</si>
  <si>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</si>
  <si>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</si>
  <si>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</si>
  <si>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</si>
  <si>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</si>
  <si>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</si>
  <si>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</si>
  <si>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</si>
  <si>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</si>
  <si>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</si>
  <si>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</si>
  <si>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</si>
  <si>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</si>
  <si>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</si>
  <si>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</si>
  <si>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</si>
  <si>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</si>
  <si>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</si>
  <si>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</si>
  <si>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</si>
  <si>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</si>
  <si>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</si>
  <si>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</si>
  <si>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</si>
  <si>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</si>
  <si>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</si>
  <si>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</si>
  <si>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</si>
  <si>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</si>
  <si>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</si>
  <si>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</si>
  <si>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</si>
  <si>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</si>
  <si>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</si>
  <si>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</si>
  <si>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</si>
  <si>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</si>
  <si>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</si>
  <si>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</si>
  <si>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</si>
  <si>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</si>
  <si>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</si>
  <si>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</si>
  <si>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</si>
  <si>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</si>
  <si>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</si>
  <si>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</si>
  <si>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</si>
  <si>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</si>
  <si>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</si>
  <si>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</si>
  <si>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</si>
  <si>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</si>
  <si>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</si>
  <si>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</si>
  <si>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</si>
  <si>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</si>
  <si>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</si>
  <si>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</si>
  <si>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</si>
  <si>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</si>
  <si>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</si>
  <si>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</si>
  <si>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</si>
  <si>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</si>
  <si>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</si>
  <si>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</si>
  <si>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</si>
  <si>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</si>
  <si>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</si>
  <si>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</si>
  <si>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</si>
  <si>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</si>
  <si>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</si>
  <si>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</si>
  <si>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</si>
  <si>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</si>
  <si>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</si>
  <si>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</si>
  <si>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</si>
  <si>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</si>
  <si>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</si>
  <si>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</si>
  <si>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</si>
  <si>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</si>
  <si>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</si>
  <si>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</si>
  <si>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</si>
  <si>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</si>
  <si>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</si>
  <si>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</si>
  <si>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</si>
  <si>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</si>
  <si>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</si>
  <si>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</si>
  <si>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</si>
  <si>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</si>
  <si>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</si>
  <si>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</si>
  <si>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</si>
  <si>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</si>
  <si>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</si>
  <si>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</si>
  <si>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</si>
  <si>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</si>
  <si>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</si>
  <si>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</si>
  <si>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</si>
  <si>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</si>
  <si>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</si>
  <si>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</si>
  <si>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</si>
  <si>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</si>
  <si>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</si>
  <si>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</si>
  <si>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</si>
  <si>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</si>
  <si>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</si>
  <si>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</si>
  <si>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</si>
  <si>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</si>
  <si>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</si>
  <si>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</si>
  <si>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</si>
  <si>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</si>
  <si>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</si>
  <si>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</si>
  <si>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</si>
  <si>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</si>
  <si>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</si>
  <si>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</si>
  <si>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</si>
  <si>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</si>
  <si>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</si>
  <si>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</si>
  <si>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</si>
  <si>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</si>
  <si>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</si>
  <si>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</si>
  <si>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</si>
  <si>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</si>
  <si>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</si>
  <si>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</si>
  <si>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</si>
  <si>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</si>
  <si>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</si>
  <si>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</si>
  <si>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</si>
  <si>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</si>
  <si>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</si>
  <si>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</si>
  <si>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</si>
  <si>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</si>
  <si>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</si>
  <si>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</si>
  <si>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</si>
  <si>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</si>
  <si>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</si>
  <si>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</si>
  <si>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</si>
  <si>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</si>
  <si>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</si>
  <si>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</si>
  <si>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</si>
  <si>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</si>
  <si>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</si>
  <si>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</si>
  <si>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</si>
  <si>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</si>
  <si>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</si>
  <si>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</si>
  <si>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</si>
  <si>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</si>
  <si>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</si>
  <si>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</si>
  <si>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</si>
  <si>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</si>
  <si>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</si>
  <si>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</si>
  <si>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</si>
  <si>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</si>
  <si>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</si>
  <si>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</si>
  <si>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</si>
  <si>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</si>
  <si>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</si>
  <si>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</si>
  <si>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</si>
  <si>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</si>
  <si>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</si>
  <si>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</si>
  <si>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</si>
  <si>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</si>
  <si>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</si>
  <si>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</si>
  <si>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</si>
  <si>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</si>
  <si>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</si>
  <si>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</si>
  <si>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</si>
  <si>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</si>
  <si>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</si>
  <si>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</si>
  <si>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</si>
  <si>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</si>
  <si>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</si>
  <si>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</si>
  <si>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</si>
  <si>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</si>
  <si>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</si>
  <si>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</si>
  <si>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</si>
  <si>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</si>
  <si>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</si>
  <si>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</si>
  <si>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</si>
  <si>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</si>
  <si>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</si>
  <si>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</si>
  <si>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</si>
  <si>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</si>
  <si>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</si>
  <si>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</si>
  <si>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</si>
  <si>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</si>
  <si>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</si>
  <si>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</si>
  <si>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</si>
  <si>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</si>
  <si>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</si>
  <si>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</si>
  <si>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</si>
  <si>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</si>
  <si>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</si>
  <si>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</si>
  <si>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</si>
  <si>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</si>
  <si>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</si>
  <si>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</si>
  <si>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</si>
  <si>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</si>
  <si>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</si>
  <si>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</si>
  <si>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</si>
  <si>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</si>
  <si>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</si>
  <si>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</si>
  <si>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</si>
  <si>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</si>
  <si>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</si>
  <si>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</si>
  <si>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</si>
  <si>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</si>
  <si>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</si>
  <si>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</si>
  <si>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</si>
  <si>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</si>
  <si>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</si>
  <si>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</si>
  <si>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</si>
  <si>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</si>
  <si>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</si>
  <si>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</si>
  <si>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</si>
  <si>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</si>
  <si>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</si>
  <si>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</si>
  <si>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</si>
  <si>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</si>
  <si>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</si>
  <si>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</si>
  <si>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</si>
  <si>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</si>
  <si>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</si>
  <si>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</si>
  <si>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</si>
  <si>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</si>
  <si>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</si>
  <si>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</si>
  <si>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</si>
  <si>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</si>
  <si>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</si>
  <si>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</si>
  <si>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</si>
  <si>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</si>
  <si>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</si>
  <si>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</si>
  <si>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</si>
  <si>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</si>
  <si>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</si>
  <si>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</si>
  <si>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</si>
  <si>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</si>
  <si>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</si>
  <si>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</si>
  <si>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</si>
  <si>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</si>
  <si>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</si>
  <si>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</si>
  <si>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</si>
  <si>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</si>
  <si>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</si>
  <si>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</si>
  <si>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</si>
  <si>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</si>
  <si>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</si>
  <si>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</si>
  <si>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</si>
  <si>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</si>
  <si>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</si>
  <si>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</si>
  <si>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</si>
  <si>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</si>
  <si>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</si>
  <si>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</si>
  <si>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</si>
  <si>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</si>
  <si>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</si>
  <si>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</si>
  <si>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</si>
  <si>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</si>
  <si>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</si>
  <si>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</si>
  <si>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</si>
  <si>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</si>
  <si>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</si>
  <si>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</si>
  <si>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</si>
  <si>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</si>
  <si>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</si>
  <si>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</si>
  <si>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</si>
  <si>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</si>
  <si>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</si>
  <si>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</si>
  <si>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</si>
  <si>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</si>
  <si>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</si>
  <si>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</si>
  <si>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</si>
  <si>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</si>
  <si>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</si>
  <si>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</si>
  <si>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</si>
  <si>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</si>
  <si>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</si>
  <si>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</si>
  <si>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</si>
  <si>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</si>
  <si>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</si>
  <si>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</si>
  <si>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</si>
  <si>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</si>
  <si>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</si>
  <si>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</si>
  <si>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</si>
  <si>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</si>
  <si>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</si>
  <si>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</si>
  <si>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</si>
  <si>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</si>
  <si>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</si>
  <si>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</si>
  <si>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</si>
  <si>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</si>
  <si>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</si>
  <si>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</si>
  <si>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</si>
  <si>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</si>
  <si>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</si>
  <si>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</si>
  <si>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</si>
  <si>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</si>
  <si>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</si>
  <si>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</si>
  <si>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</si>
  <si>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</si>
  <si>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</si>
  <si>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</si>
  <si>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</si>
  <si>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</si>
  <si>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</si>
  <si>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</si>
  <si>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</si>
  <si>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</si>
  <si>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</si>
  <si>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</si>
  <si>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</si>
  <si>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</si>
  <si>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</si>
  <si>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</si>
  <si>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</si>
  <si>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</si>
  <si>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</si>
  <si>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</si>
  <si>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</si>
  <si>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</si>
  <si>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</si>
  <si>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</si>
  <si>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</si>
  <si>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</si>
  <si>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</si>
  <si>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</si>
  <si>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</si>
  <si>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</si>
  <si>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</si>
  <si>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</si>
  <si>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</si>
  <si>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</si>
  <si>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</si>
  <si>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</si>
  <si>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</si>
  <si>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</si>
  <si>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</si>
  <si>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</si>
  <si>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</si>
  <si>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</si>
  <si>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</si>
  <si>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</si>
  <si>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</si>
  <si>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</si>
  <si>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</si>
  <si>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</si>
  <si>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</si>
  <si>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</si>
  <si>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</si>
  <si>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</si>
  <si>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</si>
  <si>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</si>
  <si>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</si>
  <si>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</si>
  <si>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</si>
  <si>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</si>
  <si>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</si>
  <si>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</si>
  <si>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</si>
  <si>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</si>
  <si>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</si>
  <si>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</si>
  <si>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</si>
  <si>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</si>
  <si>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</si>
  <si>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</si>
  <si>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</si>
  <si>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</si>
  <si>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</si>
  <si>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</si>
  <si>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</si>
  <si>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</si>
  <si>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</si>
  <si>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</si>
  <si>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</si>
  <si>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</si>
  <si>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</si>
  <si>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</si>
  <si>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</si>
  <si>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</si>
  <si>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</si>
  <si>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</si>
  <si>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</si>
  <si>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</si>
  <si>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</si>
  <si>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</si>
  <si>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</si>
  <si>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</si>
  <si>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</si>
  <si>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</si>
  <si>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</si>
  <si>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</si>
  <si>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</si>
  <si>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</si>
  <si>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</si>
  <si>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</si>
  <si>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</si>
  <si>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</si>
  <si>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</si>
  <si>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</si>
  <si>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</si>
  <si>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</si>
  <si>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</si>
  <si>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</si>
  <si>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</si>
  <si>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</si>
  <si>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</si>
  <si>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</si>
  <si>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</si>
  <si>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</si>
  <si>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</si>
  <si>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</si>
  <si>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</si>
  <si>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</si>
  <si>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</si>
  <si>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</si>
  <si>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</si>
  <si>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</si>
  <si>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</si>
  <si>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</si>
  <si>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</si>
  <si>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</si>
  <si>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</si>
  <si>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</si>
  <si>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</si>
  <si>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</si>
  <si>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</si>
  <si>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</si>
  <si>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</si>
  <si>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</si>
  <si>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</si>
  <si>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</si>
  <si>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</si>
  <si>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</si>
  <si>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</si>
  <si>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</si>
  <si>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</si>
  <si>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</si>
  <si>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</si>
  <si>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</si>
  <si>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</si>
  <si>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</si>
  <si>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</si>
  <si>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</si>
  <si>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</si>
  <si>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</si>
  <si>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</si>
  <si>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</si>
  <si>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</si>
  <si>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</si>
  <si>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</si>
  <si>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</si>
  <si>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</si>
  <si>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</si>
  <si>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</si>
  <si>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</si>
  <si>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</si>
  <si>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</si>
  <si>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</si>
  <si>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</si>
  <si>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</si>
  <si>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</si>
  <si>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</si>
  <si>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</si>
  <si>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</si>
  <si>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</si>
  <si>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</si>
  <si>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</si>
  <si>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</si>
  <si>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</si>
  <si>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</si>
  <si>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</si>
  <si>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</si>
  <si>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</si>
  <si>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</si>
  <si>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</si>
  <si>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</si>
  <si>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</si>
  <si>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</si>
  <si>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</si>
  <si>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</si>
  <si>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</si>
  <si>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</si>
  <si>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</si>
  <si>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</si>
  <si>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</si>
  <si>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</si>
  <si>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</si>
  <si>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</si>
  <si>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</si>
  <si>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</si>
  <si>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</si>
  <si>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</si>
  <si>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</si>
  <si>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</si>
  <si>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</si>
  <si>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</si>
  <si>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</si>
  <si>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</si>
  <si>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</si>
  <si>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</si>
  <si>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</si>
  <si>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</si>
  <si>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</si>
  <si>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</si>
  <si>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</si>
  <si>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</si>
  <si>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</si>
  <si>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</si>
  <si>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</si>
  <si>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</si>
  <si>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</si>
  <si>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</si>
  <si>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</si>
  <si>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</si>
  <si>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</si>
  <si>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</si>
  <si>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</si>
  <si>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</si>
  <si>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</si>
  <si>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</si>
  <si>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</si>
  <si>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</si>
  <si>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</si>
  <si>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</si>
  <si>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</si>
  <si>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</si>
  <si>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</si>
  <si>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</si>
  <si>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</si>
  <si>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</si>
  <si>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</si>
  <si>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</si>
  <si>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</si>
  <si>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</si>
  <si>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</si>
  <si>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</si>
  <si>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</si>
  <si>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</si>
  <si>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</si>
  <si>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</si>
  <si>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</si>
  <si>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</si>
  <si>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</si>
  <si>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</si>
  <si>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</si>
  <si>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</si>
  <si>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</si>
  <si>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</si>
  <si>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</si>
  <si>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</si>
  <si>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</si>
  <si>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</si>
  <si>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</si>
  <si>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</si>
  <si>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</si>
  <si>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</si>
  <si>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</si>
  <si>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</si>
  <si>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</si>
  <si>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</si>
  <si>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</si>
  <si>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</si>
  <si>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</si>
  <si>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</si>
  <si>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</si>
  <si>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</si>
  <si>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</si>
  <si>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</si>
  <si>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</si>
  <si>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</si>
  <si>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</si>
  <si>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</si>
  <si>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</si>
  <si>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</si>
  <si>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</si>
  <si>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</si>
  <si>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</si>
  <si>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</si>
  <si>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</si>
  <si>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</si>
  <si>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</si>
  <si>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</si>
  <si>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</si>
  <si>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</si>
  <si>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</si>
  <si>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</si>
  <si>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</si>
  <si>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</si>
  <si>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</si>
  <si>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</si>
  <si>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</si>
  <si>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</si>
  <si>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</si>
  <si>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</si>
  <si>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</si>
  <si>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</si>
  <si>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</si>
  <si>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</si>
  <si>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</si>
  <si>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</si>
  <si>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</si>
  <si>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</si>
  <si>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</si>
  <si>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</si>
  <si>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</si>
  <si>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</si>
  <si>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</si>
  <si>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</si>
  <si>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</si>
  <si>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</si>
  <si>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</si>
  <si>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</si>
  <si>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</si>
  <si>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</si>
  <si>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</si>
  <si>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</si>
  <si>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</si>
  <si>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</si>
  <si>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</si>
  <si>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</si>
  <si>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</si>
  <si>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</si>
  <si>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</si>
  <si>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</si>
  <si>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</si>
  <si>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</si>
  <si>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</si>
  <si>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</si>
  <si>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</si>
  <si>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</si>
  <si>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</si>
  <si>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</si>
  <si>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</si>
  <si>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</si>
  <si>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</si>
  <si>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</si>
  <si>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</si>
  <si>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</si>
  <si>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</si>
  <si>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</si>
  <si>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</si>
  <si>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</si>
  <si>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</si>
  <si>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</si>
  <si>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</si>
  <si>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</si>
  <si>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</si>
  <si>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</si>
  <si>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</si>
  <si>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</si>
  <si>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</si>
  <si>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</si>
  <si>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</si>
  <si>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</si>
  <si>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</si>
  <si>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</si>
  <si>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</si>
  <si>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</si>
  <si>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</si>
  <si>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</si>
  <si>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</si>
  <si>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</si>
  <si>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</si>
  <si>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</si>
  <si>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</si>
  <si>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</si>
  <si>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</si>
  <si>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</si>
  <si>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</si>
  <si>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</si>
  <si>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</si>
  <si>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</si>
  <si>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</si>
  <si>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</si>
  <si>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</si>
  <si>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</si>
  <si>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</si>
  <si>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</si>
  <si>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</si>
  <si>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</si>
  <si>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</si>
  <si>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</si>
  <si>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</si>
  <si>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</si>
  <si>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</si>
  <si>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</si>
  <si>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</si>
  <si>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</si>
  <si>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</si>
  <si>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</si>
  <si>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</si>
  <si>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</si>
  <si>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</si>
  <si>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</si>
  <si>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</si>
  <si>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</si>
  <si>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</si>
  <si>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</si>
  <si>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</si>
  <si>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</si>
  <si>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</si>
  <si>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</si>
  <si>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</si>
  <si>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</si>
  <si>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</si>
  <si>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</si>
  <si>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</si>
  <si>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</si>
  <si>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</si>
  <si>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</si>
  <si>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</si>
  <si>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</si>
  <si>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</si>
  <si>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</si>
  <si>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</si>
  <si>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</si>
  <si>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</si>
  <si>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</si>
  <si>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</si>
  <si>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</si>
  <si>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</si>
  <si>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</si>
  <si>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</si>
  <si>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</si>
  <si>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</si>
  <si>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</si>
  <si>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</si>
  <si>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</si>
  <si>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</si>
  <si>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</si>
  <si>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</si>
  <si>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</si>
  <si>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</si>
  <si>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</si>
  <si>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</si>
  <si>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</si>
  <si>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</si>
  <si>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</si>
  <si>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</si>
  <si>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</si>
  <si>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</si>
  <si>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</si>
  <si>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</si>
  <si>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</si>
  <si>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</si>
  <si>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</si>
  <si>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</si>
  <si>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</si>
  <si>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</si>
  <si>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</si>
  <si>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</si>
  <si>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</si>
  <si>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</si>
  <si>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</si>
  <si>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</si>
  <si>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</si>
  <si>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</si>
  <si>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</si>
  <si>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</si>
  <si>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</si>
  <si>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</si>
  <si>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</si>
  <si>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</si>
  <si>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</si>
  <si>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</si>
  <si>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</si>
  <si>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</si>
  <si>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</si>
  <si>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</si>
  <si>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</si>
  <si>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</si>
  <si>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</si>
  <si>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</si>
  <si>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</si>
  <si>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</si>
  <si>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</si>
  <si>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</si>
  <si>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</si>
  <si>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</si>
  <si>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</si>
  <si>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</si>
  <si>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</si>
  <si>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</si>
  <si>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</si>
  <si>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</si>
  <si>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</si>
  <si>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</si>
  <si>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</si>
  <si>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</si>
  <si>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</si>
  <si>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</si>
  <si>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</si>
  <si>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</si>
  <si>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</si>
  <si>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</si>
  <si>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</si>
  <si>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</si>
  <si>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</si>
  <si>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</si>
  <si>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</si>
  <si>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</si>
  <si>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</si>
  <si>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</si>
  <si>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</si>
  <si>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</si>
  <si>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</si>
  <si>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</si>
  <si>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</si>
  <si>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</si>
  <si>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</si>
  <si>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</si>
  <si>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</si>
  <si>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</si>
  <si>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</si>
  <si>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</si>
  <si>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</si>
  <si>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</si>
  <si>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</si>
  <si>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</si>
  <si>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</si>
  <si>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</si>
  <si>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</si>
  <si>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</si>
  <si>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</si>
  <si>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</si>
  <si>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</si>
  <si>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</si>
  <si>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</si>
  <si>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</si>
  <si>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</si>
  <si>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</si>
  <si>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</si>
  <si>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</si>
  <si>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</si>
  <si>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</si>
  <si>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</si>
  <si>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</si>
  <si>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</si>
  <si>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</si>
  <si>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</si>
  <si>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</si>
  <si>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</si>
  <si>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</si>
  <si>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</si>
  <si>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</si>
  <si>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</si>
  <si>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</si>
  <si>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</si>
  <si>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</si>
  <si>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</si>
  <si>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</si>
  <si>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</si>
  <si>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</si>
  <si>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</si>
  <si>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</si>
  <si>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</si>
  <si>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</si>
  <si>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</si>
  <si>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</si>
  <si>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</si>
  <si>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</si>
  <si>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</si>
  <si>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</si>
  <si>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</si>
  <si>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</si>
  <si>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</si>
  <si>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</si>
  <si>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</si>
  <si>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</si>
  <si>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</si>
  <si>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</si>
  <si>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</si>
  <si>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</si>
  <si>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</si>
  <si>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</si>
  <si>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</si>
  <si>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</si>
  <si>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</si>
  <si>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</si>
  <si>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</si>
  <si>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</si>
  <si>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</si>
  <si>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</si>
  <si>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</si>
  <si>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</si>
  <si>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</si>
  <si>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</si>
  <si>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</si>
  <si>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</si>
  <si>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</si>
  <si>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</si>
  <si>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</si>
  <si>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</si>
  <si>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</si>
  <si>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</si>
  <si>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</si>
  <si>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</si>
  <si>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</si>
  <si>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</si>
  <si>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</si>
  <si>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</si>
  <si>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</si>
  <si>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</si>
  <si>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</si>
  <si>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</si>
  <si>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</si>
  <si>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</si>
  <si>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</si>
  <si>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</si>
  <si>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</si>
  <si>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</si>
  <si>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</si>
  <si>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</si>
  <si>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</si>
  <si>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</si>
  <si>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</si>
  <si>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</si>
  <si>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</si>
  <si>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</si>
  <si>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</si>
  <si>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</si>
  <si>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</si>
  <si>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</si>
  <si>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</si>
  <si>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</si>
  <si>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</si>
  <si>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</si>
  <si>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</si>
  <si>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</si>
  <si>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</si>
  <si>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</si>
  <si>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</si>
  <si>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</si>
  <si>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</si>
  <si>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</si>
  <si>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</si>
  <si>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</si>
  <si>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</si>
  <si>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</si>
  <si>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</si>
  <si>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</si>
  <si>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</si>
  <si>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</si>
  <si>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</si>
  <si>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</si>
  <si>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</si>
  <si>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</si>
  <si>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</si>
  <si>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</si>
  <si>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</si>
  <si>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</si>
  <si>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</si>
  <si>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</si>
  <si>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</si>
  <si>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</si>
  <si>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</si>
  <si>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</si>
  <si>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</si>
  <si>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</si>
  <si>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</si>
  <si>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</si>
  <si>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</si>
  <si>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</si>
  <si>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</si>
  <si>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</si>
  <si>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</si>
  <si>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</si>
  <si>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</si>
  <si>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</si>
  <si>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</si>
  <si>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</si>
  <si>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</si>
  <si>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</si>
  <si>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</si>
  <si>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</si>
  <si>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</si>
  <si>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</si>
  <si>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</si>
  <si>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</si>
  <si>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</si>
  <si>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</si>
  <si>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</si>
  <si>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</si>
  <si>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</si>
  <si>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</si>
  <si>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</si>
  <si>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</si>
  <si>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</si>
  <si>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</si>
  <si>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</si>
  <si>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</si>
  <si>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</si>
  <si>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</si>
  <si>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</si>
  <si>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</si>
  <si>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</si>
  <si>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</si>
  <si>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</si>
  <si>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</si>
  <si>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</si>
  <si>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</si>
  <si>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</si>
  <si>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</si>
  <si>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</si>
  <si>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</si>
  <si>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</si>
  <si>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</si>
  <si>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</si>
  <si>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</si>
  <si>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</si>
  <si>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</si>
  <si>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</si>
  <si>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</si>
  <si>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</si>
  <si>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</si>
  <si>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</si>
  <si>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</si>
  <si>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</si>
  <si>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</si>
  <si>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</si>
  <si>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</si>
  <si>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</si>
  <si>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</si>
  <si>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</si>
  <si>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</si>
  <si>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</si>
  <si>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</si>
  <si>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</si>
  <si>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</si>
  <si>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</si>
  <si>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</si>
  <si>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</si>
  <si>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</si>
  <si>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</si>
  <si>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</si>
  <si>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</si>
  <si>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</si>
  <si>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</si>
  <si>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</si>
  <si>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</si>
  <si>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</si>
  <si>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</si>
  <si>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</si>
  <si>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</si>
  <si>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</si>
  <si>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</si>
  <si>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</si>
  <si>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</si>
  <si>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</si>
  <si>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</si>
  <si>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</si>
  <si>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</si>
  <si>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</si>
  <si>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</si>
  <si>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</si>
  <si>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</si>
  <si>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</si>
  <si>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</si>
  <si>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</si>
  <si>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</si>
  <si>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</si>
  <si>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</si>
  <si>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</si>
  <si>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</si>
  <si>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</si>
  <si>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</si>
  <si>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</si>
  <si>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</si>
  <si>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</si>
  <si>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</si>
  <si>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</si>
  <si>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</si>
  <si>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</si>
  <si>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</si>
  <si>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</si>
  <si>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</si>
  <si>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</si>
  <si>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</si>
  <si>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</si>
  <si>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</si>
  <si>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</si>
  <si>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</si>
  <si>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</si>
  <si>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</si>
  <si>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</si>
  <si>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</si>
  <si>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</si>
  <si>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</si>
  <si>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</si>
  <si>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</si>
  <si>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</si>
  <si>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</si>
  <si>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</si>
  <si>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</si>
  <si>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</si>
  <si>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</si>
  <si>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</si>
  <si>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</si>
  <si>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</si>
  <si>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</si>
  <si>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</si>
  <si>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</si>
  <si>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</si>
  <si>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</si>
  <si>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</si>
  <si>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</si>
  <si>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</si>
  <si>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</si>
  <si>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</si>
  <si>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</si>
  <si>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</si>
  <si>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</si>
  <si>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</si>
  <si>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</si>
  <si>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</si>
  <si>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</si>
  <si>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</si>
  <si>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</si>
  <si>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</si>
  <si>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</si>
  <si>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</si>
  <si>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</si>
  <si>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</si>
  <si>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</si>
  <si>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</si>
  <si>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</si>
  <si>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</si>
  <si>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</si>
  <si>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</si>
  <si>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</si>
  <si>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</si>
  <si>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</si>
  <si>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</si>
  <si>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</si>
  <si>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</si>
  <si>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</si>
  <si>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</si>
  <si>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</si>
  <si>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</si>
  <si>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</si>
  <si>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</si>
  <si>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</si>
  <si>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</si>
  <si>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</si>
  <si>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</si>
  <si>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</si>
  <si>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</si>
  <si>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</si>
  <si>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</si>
  <si>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</si>
  <si>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</si>
  <si>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</si>
  <si>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</si>
  <si>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</si>
  <si>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</si>
  <si>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</si>
  <si>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</si>
  <si>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</si>
  <si>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</si>
  <si>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</si>
  <si>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</si>
  <si>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</si>
  <si>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</si>
  <si>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</si>
  <si>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</si>
  <si>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</si>
  <si>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</si>
  <si>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</si>
  <si>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</si>
  <si>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</si>
  <si>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</si>
  <si>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</si>
  <si>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</si>
  <si>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</si>
  <si>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</si>
  <si>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</si>
  <si>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</si>
  <si>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</si>
  <si>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</si>
  <si>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</si>
  <si>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</si>
  <si>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</si>
  <si>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</si>
  <si>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</si>
  <si>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</si>
  <si>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</si>
  <si>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</si>
  <si>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</si>
  <si>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</si>
  <si>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</si>
  <si>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</si>
  <si>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</si>
  <si>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</si>
  <si>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</si>
  <si>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</si>
  <si>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</si>
  <si>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</si>
  <si>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</si>
  <si>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</si>
  <si>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</si>
  <si>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</si>
  <si>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</si>
  <si>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</si>
  <si>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</si>
  <si>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</si>
  <si>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</si>
  <si>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</si>
  <si>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</si>
  <si>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</si>
  <si>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</si>
  <si>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</si>
  <si>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</si>
  <si>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</si>
  <si>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</si>
  <si>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</si>
  <si>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</si>
  <si>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</si>
  <si>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</si>
  <si>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</si>
  <si>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</si>
  <si>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</si>
  <si>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</si>
  <si>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</si>
  <si>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</si>
  <si>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</si>
  <si>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</si>
  <si>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</si>
  <si>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</si>
  <si>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</si>
  <si>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</si>
  <si>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</si>
  <si>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</si>
  <si>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</si>
  <si>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</si>
  <si>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</si>
  <si>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</si>
  <si>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</si>
  <si>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</si>
  <si>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</si>
  <si>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</si>
  <si>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</si>
  <si>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</si>
  <si>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</si>
  <si>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</si>
  <si>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</si>
  <si>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</si>
  <si>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</si>
  <si>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</si>
  <si>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</si>
  <si>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</si>
  <si>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</si>
  <si>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</si>
  <si>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</si>
  <si>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</si>
  <si>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</si>
  <si>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</si>
  <si>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</si>
  <si>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</si>
  <si>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</si>
  <si>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</si>
  <si>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</si>
  <si>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</si>
  <si>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</si>
  <si>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</si>
  <si>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</si>
  <si>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</si>
  <si>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</si>
  <si>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</si>
  <si>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</si>
  <si>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</si>
  <si>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</si>
  <si>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</si>
  <si>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</si>
  <si>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</si>
  <si>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</si>
  <si>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</si>
  <si>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</si>
  <si>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</si>
  <si>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</si>
  <si>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</si>
  <si>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</si>
  <si>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</si>
  <si>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</si>
  <si>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</si>
  <si>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</si>
  <si>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</si>
  <si>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</si>
  <si>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</si>
  <si>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</si>
  <si>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</si>
  <si>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</si>
  <si>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</si>
  <si>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</si>
  <si>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</si>
  <si>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</si>
  <si>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</si>
  <si>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</si>
  <si>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</si>
  <si>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</si>
  <si>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</si>
  <si>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</si>
  <si>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</si>
  <si>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</si>
  <si>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</si>
  <si>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</si>
  <si>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</si>
  <si>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</si>
  <si>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</si>
  <si>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</si>
  <si>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</si>
  <si>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</si>
  <si>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</si>
  <si>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</si>
  <si>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</si>
  <si>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</si>
  <si>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</si>
  <si>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</si>
  <si>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</si>
  <si>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</si>
  <si>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</si>
  <si>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</si>
  <si>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</si>
  <si>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</si>
  <si>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</si>
  <si>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</si>
  <si>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</si>
  <si>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</si>
  <si>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</si>
  <si>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</si>
  <si>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</si>
  <si>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</si>
  <si>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</si>
  <si>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</si>
  <si>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</si>
  <si>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</si>
  <si>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</si>
  <si>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</si>
  <si>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</si>
  <si>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</si>
  <si>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</si>
  <si>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</si>
  <si>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</si>
  <si>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</si>
  <si>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</si>
  <si>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</si>
  <si>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</si>
  <si>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</si>
  <si>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</si>
  <si>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</si>
  <si>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</si>
  <si>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</si>
  <si>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</si>
  <si>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</si>
  <si>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</si>
  <si>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</si>
  <si>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</si>
  <si>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</si>
  <si>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</si>
  <si>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</si>
  <si>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</si>
  <si>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</si>
  <si>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</si>
  <si>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</si>
  <si>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</si>
  <si>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</si>
  <si>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</si>
  <si>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</si>
  <si>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</si>
  <si>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</si>
  <si>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</si>
  <si>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</si>
  <si>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</si>
  <si>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</si>
  <si>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</si>
  <si>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</si>
  <si>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</si>
  <si>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</si>
  <si>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</si>
  <si>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</si>
  <si>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</si>
  <si>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</si>
  <si>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</si>
  <si>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</si>
  <si>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</si>
  <si>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</si>
  <si>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</si>
  <si>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</si>
  <si>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</si>
  <si>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</si>
  <si>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</si>
  <si>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</si>
  <si>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</si>
  <si>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</si>
  <si>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</si>
  <si>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</si>
  <si>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</si>
  <si>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</si>
  <si>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</si>
  <si>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</si>
  <si>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</si>
  <si>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</si>
  <si>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</si>
  <si>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</si>
  <si>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</si>
  <si>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</si>
  <si>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</si>
  <si>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</si>
  <si>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</si>
  <si>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</si>
  <si>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</si>
  <si>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</si>
  <si>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</si>
  <si>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</si>
  <si>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</si>
  <si>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</si>
  <si>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</si>
  <si>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</si>
  <si>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</si>
  <si>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</si>
  <si>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</si>
  <si>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</si>
  <si>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</si>
  <si>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</si>
  <si>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</si>
  <si>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</si>
  <si>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</si>
  <si>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</si>
  <si>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</si>
  <si>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</si>
  <si>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</si>
  <si>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</si>
  <si>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</si>
  <si>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</si>
  <si>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</si>
  <si>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</si>
  <si>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</si>
  <si>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</si>
  <si>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</si>
  <si>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</si>
  <si>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</si>
  <si>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</si>
  <si>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</si>
  <si>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</si>
  <si>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</si>
  <si>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</si>
  <si>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</si>
  <si>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</si>
  <si>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</si>
  <si>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</si>
  <si>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</si>
  <si>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</si>
  <si>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</si>
  <si>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</si>
  <si>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</si>
  <si>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</si>
  <si>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</si>
  <si>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</si>
  <si>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</si>
  <si>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</si>
  <si>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</si>
  <si>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</si>
  <si>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</si>
  <si>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</si>
  <si>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</si>
  <si>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</si>
  <si>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</si>
  <si>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</si>
  <si>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</si>
  <si>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</si>
  <si>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</si>
  <si>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</si>
  <si>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</si>
  <si>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</si>
  <si>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</si>
  <si>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</si>
  <si>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</si>
  <si>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</si>
  <si>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</si>
  <si>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</si>
  <si>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</si>
  <si>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</si>
  <si>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</si>
  <si>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</si>
  <si>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</si>
  <si>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</si>
  <si>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</si>
  <si>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</si>
  <si>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</si>
  <si>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</si>
  <si>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</si>
  <si>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</si>
  <si>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</si>
  <si>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</si>
  <si>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</si>
  <si>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</si>
  <si>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</si>
  <si>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</si>
  <si>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</si>
  <si>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</si>
  <si>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</si>
  <si>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</si>
  <si>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</si>
  <si>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</si>
  <si>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</si>
  <si>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</si>
  <si>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</si>
  <si>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</si>
  <si>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</si>
  <si>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</si>
  <si>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</si>
  <si>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</si>
  <si>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</si>
  <si>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</si>
  <si>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</si>
  <si>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</si>
  <si>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</si>
  <si>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</si>
  <si>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</si>
  <si>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</si>
  <si>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</si>
  <si>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</si>
  <si>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</si>
  <si>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</si>
  <si>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</si>
  <si>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</si>
  <si>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</si>
  <si>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</si>
  <si>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</si>
  <si>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</si>
  <si>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</si>
  <si>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</si>
  <si>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</si>
  <si>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</si>
  <si>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</si>
  <si>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</si>
  <si>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</si>
  <si>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</si>
  <si>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</si>
  <si>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</si>
  <si>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</si>
  <si>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</si>
  <si>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</si>
  <si>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</si>
  <si>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</si>
  <si>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</si>
  <si>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</si>
  <si>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</si>
  <si>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</si>
  <si>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</si>
  <si>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</si>
  <si>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</si>
  <si>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</si>
  <si>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</si>
  <si>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</si>
  <si>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</si>
  <si>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</si>
  <si>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</si>
  <si>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</si>
  <si>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</si>
  <si>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</si>
  <si>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</si>
  <si>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</si>
  <si>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</si>
  <si>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</si>
  <si>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</si>
  <si>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</si>
  <si>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</si>
  <si>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</si>
  <si>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</si>
  <si>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</si>
  <si>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</si>
  <si>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</si>
  <si>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</si>
  <si>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</si>
  <si>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</si>
  <si>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</si>
  <si>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</si>
  <si>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</si>
  <si>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</si>
  <si>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</si>
  <si>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</si>
  <si>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</si>
  <si>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</si>
  <si>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</si>
  <si>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</si>
  <si>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</si>
  <si>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</si>
  <si>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</si>
  <si>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</si>
  <si>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</si>
  <si>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</si>
  <si>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</si>
  <si>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</si>
  <si>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</si>
  <si>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</si>
  <si>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</si>
  <si>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</si>
  <si>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</si>
  <si>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</si>
  <si>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</si>
  <si>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</si>
  <si>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</si>
  <si>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</si>
  <si>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</si>
  <si>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</si>
  <si>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</si>
  <si>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</si>
  <si>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</si>
  <si>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</si>
  <si>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</si>
  <si>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</si>
  <si>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</si>
  <si>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</si>
  <si>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</si>
  <si>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</si>
  <si>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</si>
  <si>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</si>
  <si>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</si>
  <si>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</si>
  <si>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</si>
  <si>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</si>
  <si>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</si>
  <si>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</si>
  <si>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</si>
  <si>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</si>
  <si>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</si>
  <si>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</si>
  <si>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</si>
  <si>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</si>
  <si>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</si>
  <si>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</si>
  <si>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</si>
  <si>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</si>
  <si>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</si>
  <si>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</si>
  <si>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</si>
  <si>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</si>
  <si>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</si>
  <si>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</si>
  <si>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</si>
  <si>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</si>
  <si>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</si>
  <si>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</si>
  <si>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</si>
  <si>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</si>
  <si>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</si>
  <si>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</si>
  <si>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</si>
  <si>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</si>
  <si>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</si>
  <si>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</si>
  <si>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</si>
  <si>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</si>
  <si>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</si>
  <si>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</si>
  <si>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</si>
  <si>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</si>
  <si>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</si>
  <si>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</si>
  <si>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</si>
  <si>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</si>
  <si>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</si>
  <si>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</si>
  <si>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</si>
  <si>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</si>
  <si>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</si>
  <si>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</si>
  <si>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</si>
  <si>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</si>
  <si>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</si>
  <si>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</si>
  <si>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</si>
  <si>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</si>
  <si>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</si>
  <si>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</si>
  <si>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</si>
  <si>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</si>
  <si>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</si>
  <si>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</si>
  <si>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</si>
  <si>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</si>
  <si>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</si>
  <si>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</si>
  <si>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</si>
  <si>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</si>
  <si>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</si>
  <si>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</si>
  <si>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</si>
  <si>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</si>
  <si>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</si>
  <si>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</si>
  <si>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</si>
  <si>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</si>
  <si>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</si>
  <si>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</si>
  <si>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</si>
  <si>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</si>
  <si>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</si>
  <si>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</si>
  <si>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</si>
  <si>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</si>
  <si>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</si>
  <si>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</si>
  <si>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</si>
  <si>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</si>
  <si>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</si>
  <si>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</si>
  <si>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</si>
  <si>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</si>
  <si>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</si>
  <si>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</si>
  <si>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</si>
  <si>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</si>
  <si>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</si>
  <si>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</si>
  <si>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</si>
  <si>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</si>
  <si>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</si>
  <si>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</si>
  <si>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</si>
  <si>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</si>
  <si>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</si>
  <si>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</si>
  <si>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</si>
  <si>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</si>
  <si>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</si>
  <si>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</si>
  <si>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</si>
  <si>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</si>
  <si>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</si>
  <si>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</si>
  <si>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</si>
  <si>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</si>
  <si>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</si>
  <si>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</si>
  <si>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</si>
  <si>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</si>
  <si>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</si>
  <si>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</si>
  <si>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</si>
  <si>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</si>
  <si>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</si>
  <si>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</si>
  <si>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</si>
  <si>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</si>
  <si>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</si>
  <si>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</si>
  <si>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</si>
  <si>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</si>
  <si>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</si>
  <si>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</si>
  <si>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</si>
  <si>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</si>
  <si>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</si>
  <si>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</si>
  <si>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</si>
  <si>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</si>
  <si>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</si>
  <si>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</si>
  <si>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</si>
  <si>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</si>
  <si>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</si>
  <si>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</si>
  <si>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</si>
  <si>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</si>
  <si>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</si>
  <si>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</si>
  <si>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</si>
  <si>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</si>
  <si>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</si>
  <si>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</si>
  <si>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</si>
  <si>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</si>
  <si>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</si>
  <si>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</si>
  <si>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</si>
  <si>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</si>
  <si>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</si>
  <si>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</si>
  <si>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</si>
  <si>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</si>
  <si>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</si>
  <si>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</si>
  <si>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</si>
  <si>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</si>
  <si>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</si>
  <si>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</si>
  <si>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</si>
  <si>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</si>
  <si>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</si>
  <si>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</si>
  <si>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</si>
  <si>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</si>
  <si>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</si>
  <si>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</si>
  <si>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</si>
  <si>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</si>
  <si>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</si>
  <si>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</si>
  <si>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</si>
  <si>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</si>
  <si>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</si>
  <si>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</si>
  <si>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</si>
  <si>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</si>
  <si>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</si>
  <si>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</si>
  <si>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</si>
  <si>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</si>
  <si>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</si>
  <si>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</si>
  <si>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</si>
  <si>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</si>
  <si>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</si>
  <si>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</si>
  <si>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</si>
  <si>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</si>
  <si>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</si>
  <si>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</si>
  <si>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</si>
  <si>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</si>
  <si>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</si>
  <si>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</si>
  <si>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</si>
  <si>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</si>
  <si>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</si>
  <si>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</si>
  <si>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</si>
  <si>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</si>
  <si>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</si>
  <si>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</si>
  <si>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</si>
  <si>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</si>
  <si>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</si>
  <si>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</si>
  <si>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</si>
  <si>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</si>
  <si>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</si>
  <si>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</si>
  <si>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</si>
  <si>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</si>
  <si>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</si>
  <si>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</si>
  <si>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</si>
  <si>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</si>
  <si>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</si>
  <si>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</si>
  <si>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</si>
  <si>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</si>
  <si>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</si>
  <si>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</si>
  <si>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</si>
  <si>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</si>
  <si>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</si>
  <si>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</si>
  <si>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</si>
  <si>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</si>
  <si>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</si>
  <si>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</si>
  <si>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</si>
  <si>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</si>
  <si>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</si>
  <si>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</si>
  <si>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</si>
  <si>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</si>
  <si>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</si>
  <si>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</si>
  <si>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</si>
  <si>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</si>
  <si>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</si>
  <si>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</si>
  <si>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</si>
  <si>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</si>
  <si>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</si>
  <si>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</si>
  <si>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</si>
  <si>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</si>
  <si>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</si>
  <si>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</si>
  <si>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</si>
  <si>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</si>
  <si>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</si>
  <si>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</si>
  <si>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</si>
  <si>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</si>
  <si>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</si>
  <si>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</si>
  <si>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</si>
  <si>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</si>
  <si>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</si>
  <si>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</si>
  <si>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</si>
  <si>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</si>
  <si>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</si>
  <si>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</si>
  <si>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</si>
  <si>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</si>
  <si>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</si>
  <si>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</si>
  <si>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</si>
  <si>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</si>
  <si>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</si>
  <si>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</si>
  <si>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</si>
  <si>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</si>
  <si>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</si>
  <si>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</si>
  <si>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</si>
  <si>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</si>
  <si>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</si>
  <si>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</si>
  <si>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</si>
  <si>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</si>
  <si>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</si>
  <si>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</si>
  <si>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</si>
  <si>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</si>
  <si>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</si>
  <si>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</si>
  <si>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</si>
  <si>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</si>
  <si>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</si>
  <si>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</si>
  <si>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</si>
  <si>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</si>
  <si>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</si>
  <si>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</si>
  <si>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</si>
  <si>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</si>
  <si>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</si>
  <si>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</si>
  <si>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</si>
  <si>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</si>
  <si>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</si>
  <si>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</si>
  <si>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</si>
  <si>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</si>
  <si>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</si>
  <si>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</si>
  <si>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</si>
  <si>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</si>
  <si>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</si>
  <si>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</si>
  <si>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</si>
  <si>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</si>
  <si>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</si>
  <si>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</si>
  <si>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</si>
  <si>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</si>
  <si>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</si>
  <si>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</si>
  <si>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</si>
  <si>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</si>
  <si>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</si>
  <si>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</si>
  <si>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</si>
  <si>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</si>
  <si>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</si>
  <si>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</si>
  <si>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</si>
  <si>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</si>
  <si>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</si>
  <si>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</si>
  <si>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</si>
  <si>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</si>
  <si>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</si>
  <si>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</si>
  <si>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</si>
  <si>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</si>
  <si>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</si>
  <si>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</si>
  <si>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</si>
  <si>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</si>
  <si>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</si>
  <si>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</si>
  <si>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</si>
  <si>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</si>
  <si>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</si>
  <si>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</si>
  <si>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</si>
  <si>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</si>
  <si>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</si>
  <si>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</si>
  <si>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</si>
  <si>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</si>
  <si>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</si>
  <si>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</si>
  <si>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</si>
  <si>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</si>
  <si>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</si>
  <si>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</si>
  <si>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</si>
  <si>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</si>
  <si>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</si>
  <si>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</si>
  <si>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</si>
  <si>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</si>
  <si>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</si>
  <si>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</si>
  <si>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</si>
  <si>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</si>
  <si>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</si>
  <si>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</si>
  <si>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</si>
  <si>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</si>
  <si>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</si>
  <si>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</si>
  <si>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</si>
  <si>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</si>
  <si>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</si>
  <si>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</si>
  <si>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</si>
  <si>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</si>
  <si>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</si>
  <si>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</si>
  <si>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</si>
  <si>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</si>
  <si>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</si>
  <si>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</si>
  <si>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</si>
  <si>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</si>
  <si>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</si>
  <si>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</si>
  <si>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</si>
  <si>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</si>
  <si>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</si>
  <si>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</si>
  <si>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</si>
  <si>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</si>
  <si>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</si>
  <si>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</si>
  <si>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</si>
  <si>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</si>
  <si>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</si>
  <si>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</si>
  <si>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</si>
  <si>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</si>
  <si>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</si>
  <si>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</si>
  <si>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</si>
  <si>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</si>
  <si>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</si>
  <si>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</si>
  <si>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</si>
  <si>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</si>
  <si>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</si>
  <si>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</si>
  <si>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</si>
  <si>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</si>
  <si>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</si>
  <si>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</si>
  <si>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</si>
  <si>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</si>
  <si>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</si>
  <si>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</si>
  <si>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</si>
  <si>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</si>
  <si>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</si>
  <si>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</si>
  <si>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</si>
  <si>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</si>
  <si>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</si>
  <si>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</si>
  <si>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</si>
  <si>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</si>
  <si>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</si>
  <si>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</si>
  <si>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</si>
  <si>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</si>
  <si>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</si>
  <si>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</si>
  <si>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</si>
  <si>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</si>
  <si>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</si>
  <si>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</si>
  <si>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</si>
  <si>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</si>
  <si>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</si>
  <si>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</si>
  <si>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</si>
  <si>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</si>
  <si>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</si>
  <si>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</si>
  <si>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</si>
  <si>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</si>
  <si>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</si>
  <si>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</si>
  <si>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</si>
  <si>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</si>
  <si>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</si>
  <si>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</si>
  <si>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</si>
  <si>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</si>
  <si>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</si>
  <si>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</si>
  <si>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</si>
  <si>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</si>
  <si>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</si>
  <si>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</si>
  <si>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</si>
  <si>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</si>
  <si>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</si>
  <si>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</si>
  <si>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</si>
  <si>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</si>
  <si>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</si>
  <si>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</si>
  <si>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</si>
  <si>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</si>
  <si>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</si>
  <si>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</si>
  <si>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</si>
  <si>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</si>
  <si>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</si>
  <si>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</si>
  <si>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</si>
  <si>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</si>
  <si>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</si>
  <si>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</si>
  <si>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</si>
  <si>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</si>
  <si>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</si>
  <si>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</si>
  <si>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</si>
  <si>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</si>
  <si>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</si>
  <si>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</si>
  <si>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</si>
  <si>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</si>
  <si>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</si>
  <si>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</si>
  <si>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</si>
  <si>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</si>
  <si>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</si>
  <si>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</si>
  <si>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</si>
  <si>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</si>
  <si>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</si>
  <si>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</si>
  <si>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</si>
  <si>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</si>
  <si>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</si>
  <si>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</si>
  <si>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</si>
  <si>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</si>
  <si>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</si>
  <si>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</si>
  <si>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</si>
  <si>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</si>
  <si>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</si>
  <si>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</si>
  <si>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</si>
  <si>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</si>
  <si>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</si>
  <si>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</si>
  <si>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</si>
  <si>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</si>
  <si>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</si>
  <si>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</si>
  <si>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</si>
  <si>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</si>
  <si>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</si>
  <si>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</si>
  <si>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</si>
  <si>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</si>
  <si>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</si>
  <si>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</si>
  <si>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</si>
  <si>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</si>
  <si>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</si>
  <si>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</si>
  <si>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</si>
  <si>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</si>
  <si>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</si>
  <si>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</si>
  <si>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</si>
  <si>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</si>
  <si>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</si>
  <si>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</si>
  <si>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</si>
  <si>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</si>
  <si>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</si>
  <si>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</si>
  <si>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</si>
  <si>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</si>
  <si>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</si>
  <si>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</si>
  <si>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</si>
  <si>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</si>
  <si>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</si>
  <si>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</si>
  <si>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</si>
  <si>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</si>
  <si>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</si>
  <si>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</si>
  <si>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</si>
  <si>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</si>
  <si>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</si>
  <si>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</si>
  <si>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</si>
  <si>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</si>
  <si>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</si>
  <si>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</si>
  <si>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</si>
  <si>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</si>
  <si>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</si>
  <si>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</si>
  <si>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</si>
  <si>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</si>
  <si>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</si>
  <si>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</si>
  <si>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</si>
  <si>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</si>
  <si>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</si>
  <si>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</si>
  <si>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</si>
  <si>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</si>
  <si>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</si>
  <si>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</si>
  <si>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</si>
  <si>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</si>
  <si>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</si>
  <si>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</si>
  <si>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</si>
  <si>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</si>
  <si>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</si>
  <si>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</si>
  <si>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</si>
  <si>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</si>
  <si>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</si>
  <si>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</si>
  <si>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</si>
  <si>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</si>
  <si>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</si>
  <si>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</si>
  <si>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</si>
  <si>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</si>
  <si>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</si>
  <si>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</si>
  <si>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</si>
  <si>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</si>
  <si>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</si>
  <si>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</si>
  <si>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</si>
  <si>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</si>
  <si>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</si>
  <si>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</si>
  <si>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</si>
  <si>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</si>
  <si>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</si>
  <si>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</si>
  <si>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</si>
  <si>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</si>
  <si>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</si>
  <si>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</si>
  <si>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</si>
  <si>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</si>
  <si>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</si>
  <si>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</si>
  <si>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</si>
  <si>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</si>
  <si>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</si>
  <si>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</si>
  <si>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</si>
  <si>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</si>
  <si>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</si>
  <si>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</si>
  <si>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</si>
  <si>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</si>
  <si>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</si>
  <si>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</si>
  <si>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</si>
  <si>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</si>
  <si>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</si>
  <si>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</si>
  <si>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</si>
  <si>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</si>
  <si>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</si>
  <si>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</si>
  <si>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</si>
  <si>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</si>
  <si>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</si>
  <si>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</si>
  <si>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</si>
  <si>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</si>
  <si>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</si>
  <si>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</si>
  <si>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</si>
  <si>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</si>
  <si>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</si>
  <si>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</si>
  <si>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</si>
  <si>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</si>
  <si>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</si>
  <si>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</si>
  <si>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</si>
  <si>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</si>
  <si>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</si>
  <si>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</si>
  <si>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</si>
  <si>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</si>
  <si>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</si>
  <si>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</si>
  <si>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</si>
  <si>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</si>
  <si>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</si>
  <si>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</si>
  <si>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</si>
  <si>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</si>
  <si>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</si>
  <si>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</si>
  <si>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</si>
  <si>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</si>
  <si>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</si>
  <si>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</si>
  <si>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</si>
  <si>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</si>
  <si>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</si>
  <si>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</si>
  <si>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</si>
  <si>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</si>
  <si>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</si>
  <si>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</si>
  <si>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</si>
  <si>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</si>
  <si>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</si>
  <si>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</si>
  <si>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</si>
  <si>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</si>
  <si>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</si>
  <si>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</si>
  <si>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</si>
  <si>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</si>
  <si>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</si>
  <si>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</si>
  <si>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</si>
  <si>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</si>
  <si>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</si>
  <si>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</si>
  <si>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</si>
  <si>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</si>
  <si>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</si>
  <si>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</si>
  <si>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</si>
  <si>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</si>
  <si>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</si>
  <si>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</si>
  <si>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</si>
  <si>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</si>
  <si>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</si>
  <si>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</si>
  <si>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</si>
  <si>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</si>
  <si>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</si>
  <si>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</si>
  <si>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</si>
  <si>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</si>
  <si>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</si>
  <si>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</si>
  <si>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</si>
  <si>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</si>
  <si>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</si>
  <si>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</si>
  <si>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</si>
  <si>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</si>
  <si>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</si>
  <si>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</si>
  <si>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</si>
  <si>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</si>
  <si>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</si>
  <si>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</si>
  <si>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</si>
  <si>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</si>
  <si>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</si>
  <si>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</si>
  <si>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</si>
  <si>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</si>
  <si>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</si>
  <si>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</si>
  <si>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</si>
  <si>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</si>
  <si>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</si>
  <si>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</si>
  <si>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</si>
  <si>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</si>
  <si>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</si>
  <si>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</si>
  <si>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</si>
  <si>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</si>
  <si>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</si>
  <si>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</si>
  <si>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</si>
  <si>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</si>
  <si>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</si>
  <si>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</si>
  <si>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</si>
  <si>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</si>
  <si>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</si>
  <si>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</si>
  <si>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</si>
  <si>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</si>
  <si>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</si>
  <si>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</si>
  <si>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</si>
  <si>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</si>
  <si>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</si>
  <si>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</si>
  <si>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</si>
  <si>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</si>
  <si>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</si>
  <si>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</si>
  <si>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</si>
  <si>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</si>
  <si>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</si>
  <si>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</si>
  <si>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</si>
  <si>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</si>
  <si>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</si>
  <si>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</si>
  <si>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</si>
  <si>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</si>
  <si>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</si>
  <si>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</si>
  <si>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</si>
  <si>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</si>
  <si>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</si>
  <si>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</si>
  <si>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</si>
  <si>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</si>
  <si>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</si>
  <si>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</si>
  <si>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</si>
  <si>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</si>
  <si>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</si>
  <si>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</si>
  <si>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</si>
  <si>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</si>
  <si>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</si>
  <si>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</si>
  <si>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</si>
  <si>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</si>
  <si>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</si>
  <si>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</si>
  <si>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</si>
  <si>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</si>
  <si>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</si>
  <si>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</si>
  <si>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</si>
  <si>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</si>
  <si>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</si>
  <si>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</si>
  <si>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</si>
  <si>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</si>
  <si>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</si>
  <si>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</si>
  <si>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</si>
  <si>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</si>
  <si>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</si>
  <si>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</si>
  <si>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</si>
  <si>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</si>
  <si>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</si>
  <si>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</si>
  <si>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</si>
  <si>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</si>
  <si>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</si>
  <si>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</si>
  <si>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</si>
  <si>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</si>
  <si>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</si>
  <si>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</si>
  <si>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</si>
  <si>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</si>
  <si>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</si>
  <si>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</si>
  <si>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</si>
  <si>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</si>
  <si>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</si>
  <si>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</si>
  <si>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</si>
  <si>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</si>
  <si>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</si>
  <si>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</si>
  <si>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</si>
  <si>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</si>
  <si>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</si>
  <si>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</si>
  <si>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</si>
  <si>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</si>
  <si>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</si>
  <si>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</si>
  <si>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</si>
  <si>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</si>
  <si>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</si>
  <si>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</si>
  <si>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</si>
  <si>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</si>
  <si>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</si>
  <si>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</si>
  <si>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</si>
  <si>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</si>
  <si>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</si>
  <si>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</si>
  <si>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</si>
  <si>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</si>
  <si>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</si>
  <si>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</si>
  <si>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</si>
  <si>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</si>
  <si>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</si>
  <si>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</si>
  <si>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</si>
  <si>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</si>
  <si>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</si>
  <si>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</si>
  <si>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</si>
  <si>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</si>
  <si>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</si>
  <si>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</si>
  <si>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</si>
  <si>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</si>
  <si>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</si>
  <si>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</si>
  <si>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</si>
  <si>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</si>
  <si>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</si>
  <si>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</si>
  <si>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</si>
  <si>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</si>
  <si>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</si>
  <si>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</si>
  <si>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</si>
  <si>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</si>
  <si>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</si>
  <si>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</si>
  <si>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</si>
  <si>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</si>
  <si>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</si>
  <si>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</si>
  <si>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</si>
  <si>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</si>
  <si>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</si>
  <si>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</si>
  <si>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</si>
  <si>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</si>
  <si>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</si>
  <si>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</si>
  <si>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</si>
  <si>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</si>
  <si>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</si>
  <si>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</si>
  <si>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</si>
  <si>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</si>
  <si>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</si>
  <si>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</si>
  <si>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</si>
  <si>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</si>
  <si>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</si>
  <si>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</si>
  <si>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</si>
  <si>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</si>
  <si>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</si>
  <si>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</si>
  <si>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</si>
  <si>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</si>
  <si>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</si>
  <si>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</si>
  <si>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</si>
  <si>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</si>
  <si>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</si>
  <si>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</si>
  <si>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</si>
  <si>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</si>
  <si>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</si>
  <si>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</si>
  <si>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</si>
  <si>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</si>
  <si>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</si>
  <si>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</si>
  <si>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</si>
  <si>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</si>
  <si>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</si>
  <si>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</si>
  <si>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</si>
  <si>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</si>
  <si>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</si>
  <si>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</si>
  <si>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</si>
  <si>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</si>
  <si>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</si>
  <si>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</si>
  <si>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</si>
  <si>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</si>
  <si>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</si>
  <si>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</si>
  <si>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</si>
  <si>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</si>
  <si>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</si>
  <si>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</si>
  <si>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</si>
  <si>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</si>
  <si>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</si>
  <si>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</si>
  <si>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</si>
  <si>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</si>
  <si>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</si>
  <si>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</si>
  <si>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</si>
  <si>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</si>
  <si>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</si>
  <si>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</si>
  <si>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</si>
  <si>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</si>
  <si>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</si>
  <si>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</si>
  <si>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</si>
  <si>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</si>
  <si>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</si>
  <si>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</si>
  <si>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</si>
  <si>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</si>
  <si>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</si>
  <si>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</si>
  <si>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</si>
  <si>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</si>
  <si>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</si>
  <si>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</si>
  <si>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</si>
  <si>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</si>
  <si>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</si>
  <si>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</si>
  <si>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</si>
  <si>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</si>
  <si>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</si>
  <si>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</si>
  <si>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</si>
  <si>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</si>
  <si>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</si>
  <si>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</si>
  <si>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</si>
  <si>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</si>
  <si>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</si>
  <si>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</si>
  <si>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</si>
  <si>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</si>
  <si>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</si>
  <si>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</si>
  <si>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</si>
  <si>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</si>
  <si>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</si>
  <si>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</si>
  <si>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</si>
  <si>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</si>
  <si>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</si>
  <si>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</si>
  <si>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</si>
  <si>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</si>
  <si>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</si>
  <si>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</si>
  <si>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</si>
  <si>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</si>
  <si>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</si>
  <si>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</si>
  <si>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</si>
  <si>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</si>
  <si>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</si>
  <si>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</si>
  <si>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</si>
  <si>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</si>
  <si>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</si>
  <si>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</si>
  <si>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</si>
  <si>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</si>
  <si>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</si>
  <si>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</si>
  <si>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</si>
  <si>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</si>
  <si>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</si>
  <si>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</si>
  <si>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</si>
  <si>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</si>
  <si>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</si>
  <si>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</si>
  <si>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</si>
  <si>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</si>
  <si>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</si>
  <si>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</si>
  <si>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</si>
  <si>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</si>
  <si>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</si>
  <si>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</si>
  <si>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</si>
  <si>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</si>
  <si>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</si>
  <si>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</si>
  <si>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</si>
  <si>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</si>
  <si>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</si>
  <si>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</si>
  <si>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</si>
  <si>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</si>
  <si>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</si>
  <si>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</si>
  <si>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</si>
  <si>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</si>
  <si>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</si>
  <si>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</si>
  <si>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</si>
  <si>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</si>
  <si>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</si>
  <si>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</si>
  <si>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</si>
  <si>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</si>
  <si>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</si>
  <si>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</si>
  <si>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</si>
  <si>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</si>
  <si>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</si>
  <si>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</si>
  <si>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</si>
  <si>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</si>
  <si>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</si>
  <si>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</si>
  <si>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</si>
  <si>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</si>
  <si>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</si>
  <si>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</si>
  <si>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</si>
  <si>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</si>
  <si>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</si>
  <si>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</si>
  <si>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</si>
  <si>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</si>
  <si>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</si>
  <si>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</si>
  <si>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</si>
  <si>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</si>
  <si>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</si>
  <si>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</si>
  <si>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</si>
  <si>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</si>
  <si>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</si>
  <si>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</si>
  <si>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</si>
  <si>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</si>
  <si>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</si>
  <si>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</si>
  <si>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</si>
  <si>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</si>
  <si>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</si>
  <si>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</si>
  <si>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</si>
  <si>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</si>
  <si>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</si>
  <si>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</si>
  <si>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</si>
  <si>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</si>
  <si>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</si>
  <si>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</si>
  <si>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</si>
  <si>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</si>
  <si>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</si>
  <si>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</si>
  <si>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</si>
  <si>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</si>
  <si>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</si>
  <si>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</si>
  <si>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</si>
  <si>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</si>
  <si>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</si>
  <si>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</si>
  <si>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</si>
  <si>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</si>
  <si>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</si>
  <si>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</si>
  <si>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</si>
  <si>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</si>
  <si>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</si>
  <si>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</si>
  <si>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</si>
  <si>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</si>
  <si>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</si>
  <si>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</si>
  <si>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</si>
  <si>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</si>
  <si>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</si>
  <si>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</si>
  <si>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</si>
  <si>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</si>
  <si>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</si>
  <si>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</si>
  <si>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</si>
  <si>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</si>
  <si>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</si>
  <si>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</si>
  <si>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</si>
  <si>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</si>
  <si>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</si>
  <si>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</si>
  <si>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</si>
  <si>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</si>
  <si>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</si>
  <si>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</si>
  <si>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</si>
  <si>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</si>
  <si>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</si>
  <si>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</si>
  <si>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</si>
  <si>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</si>
  <si>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</si>
  <si>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</si>
  <si>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</si>
  <si>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</si>
  <si>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</si>
  <si>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</si>
  <si>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</si>
  <si>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</si>
  <si>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</si>
  <si>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</si>
  <si>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</si>
  <si>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</si>
  <si>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</si>
  <si>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</si>
  <si>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</si>
  <si>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</si>
  <si>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</si>
  <si>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</si>
  <si>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</si>
  <si>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</si>
  <si>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</si>
  <si>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</si>
  <si>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</si>
  <si>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</si>
  <si>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</si>
  <si>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</si>
  <si>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</si>
  <si>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</si>
  <si>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</si>
  <si>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</si>
  <si>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</si>
  <si>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</si>
  <si>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</si>
  <si>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</si>
  <si>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</si>
  <si>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</si>
  <si>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</si>
  <si>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</si>
  <si>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</si>
  <si>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</si>
  <si>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</si>
  <si>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</si>
  <si>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</si>
  <si>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</si>
  <si>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</si>
  <si>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</si>
  <si>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</si>
  <si>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</si>
  <si>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</si>
  <si>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</si>
  <si>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</si>
  <si>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</si>
  <si>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</si>
  <si>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</si>
  <si>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</si>
  <si>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</si>
  <si>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</si>
  <si>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</si>
  <si>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</si>
  <si>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</si>
  <si>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</si>
  <si>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</si>
  <si>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</si>
  <si>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</si>
  <si>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</si>
  <si>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</si>
  <si>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</si>
  <si>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</si>
  <si>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</si>
  <si>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</si>
  <si>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</si>
  <si>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</si>
  <si>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</si>
  <si>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</si>
  <si>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</si>
  <si>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</si>
  <si>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</si>
  <si>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</si>
  <si>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</si>
  <si>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</si>
  <si>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</si>
  <si>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</si>
  <si>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</si>
  <si>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</si>
  <si>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</si>
  <si>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</si>
  <si>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</si>
  <si>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</si>
  <si>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</si>
  <si>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</si>
  <si>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</si>
  <si>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</si>
  <si>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</si>
  <si>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</si>
  <si>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</si>
  <si>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</si>
  <si>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</si>
  <si>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</si>
  <si>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</si>
  <si>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</si>
  <si>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</si>
  <si>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</si>
  <si>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</si>
  <si>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</si>
  <si>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</si>
  <si>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</si>
  <si>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</si>
  <si>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</si>
  <si>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</si>
  <si>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</si>
  <si>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</si>
  <si>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</si>
  <si>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</si>
  <si>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</si>
  <si>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</si>
  <si>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</si>
  <si>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</si>
  <si>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</si>
  <si>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</si>
  <si>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</si>
  <si>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</si>
  <si>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</si>
  <si>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</si>
  <si>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</si>
  <si>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</si>
  <si>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</si>
  <si>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</si>
  <si>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</si>
  <si>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</si>
  <si>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</si>
  <si>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</si>
  <si>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</si>
  <si>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</si>
  <si>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</si>
  <si>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</si>
  <si>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</si>
  <si>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</si>
  <si>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</si>
  <si>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</si>
  <si>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</si>
  <si>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</si>
  <si>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</si>
  <si>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</si>
  <si>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</si>
  <si>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</si>
  <si>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</si>
  <si>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</si>
  <si>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</si>
  <si>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</si>
  <si>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</si>
  <si>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</si>
  <si>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</si>
  <si>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</si>
  <si>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</si>
  <si>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</si>
  <si>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</si>
  <si>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</si>
  <si>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</si>
  <si>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</si>
  <si>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</si>
  <si>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</si>
  <si>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</si>
  <si>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</si>
  <si>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</si>
  <si>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</si>
  <si>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</si>
  <si>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</si>
  <si>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</si>
  <si>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</si>
  <si>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</si>
  <si>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</si>
  <si>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</si>
  <si>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</si>
  <si>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</si>
  <si>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</si>
  <si>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</si>
  <si>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</si>
  <si>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</si>
  <si>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</si>
  <si>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</si>
  <si>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</si>
  <si>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</si>
  <si>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</si>
  <si>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</si>
  <si>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</si>
  <si>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</si>
  <si>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</si>
  <si>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</si>
  <si>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</si>
  <si>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</si>
  <si>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</si>
  <si>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</si>
  <si>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</si>
  <si>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</si>
  <si>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</si>
  <si>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</si>
  <si>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</si>
  <si>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</si>
  <si>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</si>
  <si>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</si>
  <si>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</si>
  <si>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</si>
  <si>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</si>
  <si>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</si>
  <si>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</si>
  <si>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</si>
  <si>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</si>
  <si>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</si>
  <si>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</si>
  <si>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</si>
  <si>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</si>
  <si>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</si>
  <si>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</si>
  <si>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</si>
  <si>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</si>
  <si>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</si>
  <si>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</si>
  <si>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</si>
  <si>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</si>
  <si>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</si>
  <si>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</si>
  <si>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</si>
  <si>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</si>
  <si>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</si>
  <si>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</si>
  <si>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</si>
  <si>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</si>
  <si>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</si>
  <si>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</si>
  <si>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</si>
  <si>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</si>
  <si>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</si>
  <si>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</si>
  <si>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</si>
  <si>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</si>
  <si>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</si>
  <si>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</si>
  <si>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</si>
  <si>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</si>
  <si>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</si>
  <si>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</si>
  <si>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</si>
  <si>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</si>
  <si>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</si>
  <si>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</si>
  <si>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</si>
  <si>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</si>
  <si>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</si>
  <si>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</si>
  <si>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</si>
  <si>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</si>
  <si>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</si>
  <si>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</si>
  <si>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</si>
  <si>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</si>
  <si>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</si>
  <si>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</si>
  <si>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</si>
  <si>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</si>
  <si>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</si>
  <si>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</si>
  <si>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</si>
  <si>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</si>
  <si>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</si>
  <si>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</si>
  <si>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</si>
  <si>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</si>
  <si>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</si>
  <si>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</si>
  <si>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</si>
  <si>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</si>
  <si>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</si>
  <si>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</si>
  <si>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</si>
  <si>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</si>
  <si>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</si>
  <si>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</si>
  <si>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</si>
  <si>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</si>
  <si>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</si>
  <si>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</si>
  <si>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</si>
  <si>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</si>
  <si>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</si>
  <si>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</si>
  <si>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</si>
  <si>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</si>
  <si>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</si>
  <si>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</si>
  <si>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</si>
  <si>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</si>
  <si>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</si>
  <si>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</si>
  <si>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</si>
  <si>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</si>
  <si>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</si>
  <si>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</si>
  <si>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</si>
  <si>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</si>
  <si>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</si>
  <si>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</si>
  <si>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</si>
  <si>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</si>
  <si>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</si>
  <si>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</si>
  <si>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</si>
  <si>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</si>
  <si>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</si>
  <si>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</si>
  <si>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</si>
  <si>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</si>
  <si>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</si>
  <si>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</si>
  <si>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</si>
  <si>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</si>
  <si>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</si>
  <si>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</si>
  <si>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</si>
  <si>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</si>
  <si>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</si>
  <si>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</si>
  <si>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</si>
  <si>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</si>
  <si>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</si>
  <si>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</si>
  <si>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</si>
  <si>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</si>
  <si>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</si>
  <si>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</si>
  <si>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</si>
  <si>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</si>
  <si>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</si>
  <si>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</si>
  <si>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</si>
  <si>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</si>
  <si>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</si>
  <si>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</si>
  <si>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</si>
  <si>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</si>
  <si>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</si>
  <si>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</si>
  <si>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</si>
  <si>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</si>
  <si>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</si>
  <si>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</si>
  <si>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</si>
  <si>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</si>
  <si>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</si>
  <si>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</si>
  <si>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</si>
  <si>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</si>
  <si>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</si>
  <si>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</si>
  <si>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</si>
  <si>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</si>
  <si>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</si>
  <si>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</si>
  <si>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</si>
  <si>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</si>
  <si>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</si>
  <si>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</si>
  <si>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</si>
  <si>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</si>
  <si>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</si>
  <si>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</si>
  <si>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</si>
  <si>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</si>
  <si>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</si>
  <si>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</si>
  <si>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</si>
  <si>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</si>
  <si>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</si>
  <si>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</si>
  <si>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</si>
  <si>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</si>
  <si>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</si>
  <si>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</si>
  <si>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</si>
  <si>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</si>
  <si>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</si>
  <si>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</si>
  <si>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</si>
  <si>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</si>
  <si>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</si>
  <si>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</si>
  <si>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</si>
  <si>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</si>
  <si>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</si>
  <si>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</si>
  <si>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</si>
  <si>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</si>
  <si>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</si>
  <si>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</si>
  <si>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</si>
  <si>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</si>
  <si>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</si>
  <si>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</si>
  <si>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</si>
  <si>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</si>
  <si>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</si>
  <si>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</si>
  <si>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</si>
  <si>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</si>
  <si>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</si>
  <si>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</si>
  <si>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</si>
  <si>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</si>
  <si>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</si>
  <si>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</si>
  <si>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</si>
  <si>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</si>
  <si>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</si>
  <si>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</si>
  <si>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</si>
  <si>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</si>
  <si>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</si>
  <si>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</si>
  <si>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</si>
  <si>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</si>
  <si>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</si>
  <si>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</si>
  <si>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</si>
  <si>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</si>
  <si>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</si>
  <si>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</si>
  <si>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</si>
  <si>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</si>
  <si>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</si>
  <si>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</si>
  <si>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</si>
  <si>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</si>
  <si>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</si>
  <si>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</si>
  <si>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</si>
  <si>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</si>
  <si>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</si>
  <si>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</si>
  <si>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</si>
  <si>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</si>
  <si>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</si>
  <si>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</si>
  <si>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</si>
  <si>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</si>
  <si>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</si>
  <si>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</si>
  <si>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</si>
  <si>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</si>
  <si>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</si>
  <si>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</si>
  <si>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</si>
  <si>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</si>
  <si>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</si>
  <si>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</si>
  <si>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</si>
  <si>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</si>
  <si>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</si>
  <si>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</si>
  <si>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</si>
  <si>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</si>
  <si>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</si>
  <si>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</si>
  <si>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</si>
  <si>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</si>
  <si>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</si>
  <si>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</si>
  <si>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</si>
  <si>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</si>
  <si>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</si>
  <si>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</si>
  <si>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</si>
  <si>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</si>
  <si>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</si>
  <si>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</si>
  <si>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</si>
  <si>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</si>
  <si>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</si>
  <si>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</si>
  <si>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</si>
  <si>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</si>
  <si>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</si>
  <si>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</si>
  <si>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</si>
  <si>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</si>
  <si>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</si>
  <si>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</si>
  <si>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</si>
  <si>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</si>
  <si>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</si>
  <si>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</si>
  <si>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</si>
  <si>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</si>
  <si>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</si>
  <si>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</si>
  <si>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</si>
  <si>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</si>
  <si>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</si>
  <si>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</si>
  <si>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</si>
  <si>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</si>
  <si>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</si>
  <si>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</si>
  <si>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</si>
  <si>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</si>
  <si>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</si>
  <si>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</si>
  <si>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</si>
  <si>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</si>
  <si>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</si>
  <si>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</si>
  <si>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</si>
  <si>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</si>
  <si>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</si>
  <si>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</si>
  <si>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</si>
  <si>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</si>
  <si>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</si>
  <si>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</si>
  <si>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</si>
  <si>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</si>
  <si>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</si>
  <si>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</si>
  <si>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</si>
  <si>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</si>
  <si>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</si>
  <si>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</si>
  <si>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</si>
  <si>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</si>
  <si>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</si>
  <si>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</si>
  <si>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</si>
  <si>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</si>
  <si>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</si>
  <si>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</si>
  <si>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</si>
  <si>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</si>
  <si>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</si>
  <si>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</si>
  <si>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</si>
  <si>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</si>
  <si>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</si>
  <si>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</si>
  <si>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</si>
  <si>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</si>
  <si>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</si>
  <si>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</si>
  <si>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</si>
  <si>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</si>
  <si>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</si>
  <si>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</si>
  <si>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</si>
  <si>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</si>
  <si>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</si>
  <si>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</si>
  <si>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</si>
  <si>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</si>
  <si>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</si>
  <si>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</si>
  <si>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</si>
  <si>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</si>
  <si>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</si>
  <si>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</si>
  <si>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</si>
  <si>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</si>
  <si>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</si>
  <si>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</si>
  <si>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</si>
  <si>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</si>
  <si>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</si>
  <si>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</si>
  <si>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</si>
  <si>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</si>
  <si>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</si>
  <si>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</si>
  <si>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</si>
  <si>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</si>
  <si>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</si>
  <si>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</si>
  <si>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</si>
  <si>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</si>
  <si>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</si>
  <si>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</si>
  <si>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</si>
  <si>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</si>
  <si>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</si>
  <si>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</si>
  <si>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</si>
  <si>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</si>
  <si>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</si>
  <si>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</si>
  <si>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</si>
  <si>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</si>
  <si>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</si>
  <si>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</si>
  <si>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</si>
  <si>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</si>
  <si>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</si>
  <si>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</si>
  <si>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</si>
  <si>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</si>
  <si>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</si>
  <si>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</si>
  <si>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</si>
  <si>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</si>
  <si>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</si>
  <si>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</si>
  <si>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</si>
  <si>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</si>
  <si>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</si>
  <si>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</si>
  <si>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</si>
  <si>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</si>
  <si>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</si>
  <si>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</si>
  <si>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</si>
  <si>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</si>
  <si>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</si>
  <si>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</si>
  <si>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</si>
  <si>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</si>
  <si>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</si>
  <si>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</si>
  <si>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</si>
  <si>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</si>
  <si>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</si>
  <si>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</si>
  <si>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</si>
  <si>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</si>
  <si>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</si>
  <si>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</si>
  <si>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</si>
  <si>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</si>
  <si>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</si>
  <si>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</si>
  <si>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</si>
  <si>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</si>
  <si>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</si>
  <si>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</si>
  <si>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</si>
  <si>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</si>
  <si>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</si>
  <si>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</si>
  <si>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</si>
  <si>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</si>
  <si>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</si>
  <si>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</si>
  <si>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</si>
  <si>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</si>
  <si>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</si>
  <si>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</si>
  <si>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</si>
  <si>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</si>
  <si>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</si>
  <si>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</si>
  <si>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</si>
  <si>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</si>
  <si>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</si>
  <si>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</si>
  <si>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</si>
  <si>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</si>
  <si>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</si>
  <si>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</si>
  <si>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</si>
  <si>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</si>
  <si>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</si>
  <si>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</si>
  <si>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</si>
  <si>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</si>
  <si>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</si>
  <si>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</si>
  <si>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</si>
  <si>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</si>
  <si>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</si>
  <si>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</si>
  <si>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</si>
  <si>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</si>
  <si>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</si>
  <si>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</si>
  <si>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</si>
  <si>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</si>
  <si>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</si>
  <si>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</si>
  <si>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</si>
  <si>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</si>
  <si>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</si>
  <si>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</si>
  <si>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</si>
  <si>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</si>
  <si>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</si>
  <si>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</si>
  <si>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</si>
  <si>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</si>
  <si>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</si>
  <si>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</si>
  <si>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</si>
  <si>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</si>
  <si>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</si>
  <si>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</si>
  <si>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</si>
  <si>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</si>
  <si>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</si>
  <si>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</si>
  <si>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</si>
  <si>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</si>
  <si>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</si>
  <si>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</si>
  <si>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</si>
  <si>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</si>
  <si>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</si>
  <si>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</si>
  <si>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</si>
  <si>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</si>
  <si>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</si>
  <si>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</si>
  <si>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</si>
  <si>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</si>
  <si>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</si>
  <si>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</si>
  <si>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</si>
  <si>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</si>
  <si>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</si>
  <si>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</si>
  <si>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</si>
  <si>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</si>
  <si>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</si>
  <si>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</si>
  <si>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</si>
  <si>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</si>
  <si>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</si>
  <si>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</si>
  <si>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</si>
  <si>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</si>
  <si>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</si>
  <si>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</si>
  <si>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</si>
  <si>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</si>
  <si>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</si>
  <si>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</si>
  <si>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</si>
  <si>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</si>
  <si>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</si>
  <si>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</si>
  <si>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</si>
  <si>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</si>
  <si>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</si>
  <si>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</si>
  <si>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</si>
  <si>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</si>
  <si>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</si>
  <si>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</si>
  <si>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</si>
  <si>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</si>
  <si>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</si>
  <si>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</si>
  <si>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</si>
  <si>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</si>
  <si>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</si>
  <si>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</si>
  <si>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</si>
  <si>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</si>
  <si>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</si>
  <si>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</si>
  <si>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</si>
  <si>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</si>
  <si>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</si>
  <si>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</si>
  <si>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</si>
  <si>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</si>
  <si>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</si>
  <si>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</si>
  <si>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</si>
  <si>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</si>
  <si>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</si>
  <si>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</si>
  <si>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</si>
  <si>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</si>
  <si>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</si>
  <si>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</si>
  <si>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</si>
  <si>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</si>
  <si>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</si>
  <si>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</si>
  <si>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</si>
  <si>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</si>
  <si>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</si>
  <si>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</si>
  <si>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</si>
  <si>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</si>
  <si>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</si>
  <si>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</si>
  <si>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</si>
  <si>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</si>
  <si>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</si>
  <si>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</si>
  <si>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</si>
  <si>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</si>
  <si>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</si>
  <si>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</si>
  <si>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</si>
  <si>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</si>
  <si>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</si>
  <si>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</si>
  <si>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</si>
  <si>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</si>
  <si>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</si>
  <si>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</si>
  <si>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</si>
  <si>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</si>
  <si>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</si>
  <si>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</si>
  <si>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</si>
  <si>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</si>
  <si>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</si>
  <si>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</si>
  <si>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</si>
  <si>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</si>
  <si>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</si>
  <si>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</si>
  <si>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</si>
  <si>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</si>
  <si>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</si>
  <si>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</si>
  <si>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</si>
  <si>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</si>
  <si>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</si>
  <si>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</si>
  <si>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</si>
  <si>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</si>
  <si>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</si>
  <si>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</si>
  <si>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</si>
  <si>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</si>
  <si>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</si>
  <si>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</si>
  <si>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</si>
  <si>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</si>
  <si>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</si>
  <si>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</si>
  <si>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</si>
  <si>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</si>
  <si>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</si>
  <si>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</si>
  <si>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</si>
  <si>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</si>
  <si>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</si>
  <si>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</si>
  <si>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</si>
  <si>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</si>
  <si>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</si>
  <si>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</si>
  <si>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</si>
  <si>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</si>
  <si>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</si>
  <si>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</si>
  <si>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</si>
  <si>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</si>
  <si>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</si>
  <si>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</si>
  <si>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</si>
  <si>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</si>
  <si>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</si>
  <si>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</si>
  <si>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</si>
  <si>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</si>
  <si>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</si>
  <si>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</si>
  <si>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</si>
  <si>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</si>
  <si>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</si>
  <si>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</si>
  <si>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</si>
  <si>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</si>
  <si>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</si>
  <si>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</si>
  <si>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</si>
  <si>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</si>
  <si>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</si>
  <si>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</si>
  <si>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</si>
  <si>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</si>
  <si>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</si>
  <si>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</si>
  <si>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</si>
  <si>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</si>
  <si>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</si>
  <si>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</si>
  <si>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</si>
  <si>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</si>
  <si>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</si>
  <si>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</si>
  <si>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</si>
  <si>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</si>
  <si>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</si>
  <si>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</si>
  <si>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</si>
  <si>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</si>
  <si>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</si>
  <si>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</si>
  <si>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</si>
  <si>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</si>
  <si>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</si>
  <si>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</si>
  <si>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</si>
  <si>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</si>
  <si>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</si>
  <si>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</si>
  <si>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</si>
  <si>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</si>
  <si>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</si>
  <si>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</si>
  <si>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</si>
  <si>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</si>
  <si>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</si>
  <si>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</si>
  <si>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</si>
  <si>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</si>
  <si>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</si>
  <si>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</si>
  <si>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</si>
  <si>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</si>
  <si>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</si>
  <si>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</si>
  <si>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</si>
  <si>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</si>
  <si>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</si>
  <si>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</si>
  <si>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</si>
  <si>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</si>
  <si>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</si>
  <si>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</si>
  <si>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</si>
  <si>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</si>
  <si>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</si>
  <si>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</si>
  <si>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</si>
  <si>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</si>
  <si>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</si>
  <si>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</si>
  <si>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</si>
  <si>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</si>
  <si>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</si>
  <si>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</si>
  <si>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</si>
  <si>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</si>
  <si>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</si>
  <si>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</si>
  <si>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</si>
  <si>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</si>
  <si>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</si>
  <si>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</si>
  <si>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</si>
  <si>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</si>
  <si>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</si>
  <si>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</si>
  <si>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</si>
  <si>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</si>
  <si>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</si>
  <si>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</si>
  <si>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</si>
  <si>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</si>
  <si>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</si>
  <si>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</si>
  <si>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</si>
  <si>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</si>
  <si>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</si>
  <si>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</si>
  <si>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</si>
  <si>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</si>
  <si>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</si>
  <si>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</si>
  <si>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</si>
  <si>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</si>
  <si>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</si>
  <si>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</si>
  <si>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</si>
  <si>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</si>
  <si>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</si>
  <si>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</si>
  <si>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</si>
  <si>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</si>
  <si>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</si>
  <si>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</si>
  <si>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</si>
  <si>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</si>
  <si>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</si>
  <si>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</si>
  <si>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</si>
  <si>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</si>
  <si>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</si>
  <si>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</si>
  <si>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</si>
  <si>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</si>
  <si>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</si>
  <si>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</si>
  <si>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</si>
  <si>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</si>
  <si>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</si>
  <si>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</si>
  <si>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</si>
  <si>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</si>
  <si>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</si>
  <si>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</si>
  <si>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</si>
  <si>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</si>
  <si>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</si>
  <si>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</si>
  <si>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</si>
  <si>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</si>
  <si>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</si>
  <si>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</si>
  <si>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</si>
  <si>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</si>
  <si>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</si>
  <si>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</si>
  <si>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</si>
  <si>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</si>
  <si>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</si>
  <si>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</si>
  <si>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</si>
  <si>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</si>
  <si>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</si>
  <si>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</si>
  <si>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</si>
  <si>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</si>
  <si>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</si>
  <si>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</si>
  <si>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</si>
  <si>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</si>
  <si>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</si>
  <si>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</si>
  <si>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</si>
  <si>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</si>
  <si>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</si>
  <si>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</si>
  <si>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</si>
  <si>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</si>
  <si>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</si>
  <si>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</si>
  <si>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</si>
  <si>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</si>
  <si>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</si>
  <si>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</si>
  <si>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</si>
  <si>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</si>
  <si>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</si>
  <si>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</si>
  <si>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</si>
  <si>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</si>
  <si>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</si>
  <si>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</si>
  <si>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</si>
  <si>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</si>
  <si>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</si>
  <si>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</si>
  <si>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</si>
  <si>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</si>
  <si>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</si>
  <si>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</si>
  <si>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</si>
  <si>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</si>
  <si>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</si>
  <si>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</si>
  <si>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</si>
  <si>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</si>
  <si>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</si>
  <si>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</si>
  <si>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</si>
  <si>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</si>
  <si>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</si>
  <si>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</si>
  <si>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</si>
  <si>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</si>
  <si>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</si>
  <si>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</si>
  <si>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</si>
  <si>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</si>
  <si>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</si>
  <si>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</si>
  <si>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</si>
  <si>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</si>
  <si>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</si>
  <si>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</si>
  <si>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</si>
  <si>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</si>
  <si>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</si>
  <si>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</si>
  <si>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</si>
  <si>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</si>
  <si>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</si>
  <si>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</si>
  <si>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</si>
  <si>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</si>
  <si>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</si>
  <si>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</si>
  <si>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</si>
  <si>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</si>
  <si>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</si>
  <si>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</si>
  <si>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</si>
  <si>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</si>
  <si>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</si>
  <si>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</si>
  <si>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</si>
  <si>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</si>
  <si>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</si>
  <si>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</si>
  <si>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</si>
  <si>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</si>
  <si>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</si>
  <si>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</si>
  <si>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</si>
  <si>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</si>
  <si>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</si>
  <si>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</si>
  <si>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</si>
  <si>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</si>
  <si>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</si>
  <si>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</si>
  <si>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</si>
  <si>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</si>
  <si>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</si>
  <si>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</si>
  <si>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</si>
  <si>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</si>
  <si>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</si>
  <si>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</si>
  <si>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</si>
  <si>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</si>
  <si>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</si>
  <si>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</si>
  <si>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</si>
  <si>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</si>
  <si>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</si>
  <si>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</si>
  <si>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</si>
  <si>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</si>
  <si>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</si>
  <si>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</si>
  <si>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</si>
  <si>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</si>
  <si>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</si>
  <si>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</si>
  <si>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</si>
  <si>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</si>
  <si>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</si>
  <si>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</si>
  <si>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</si>
  <si>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</si>
  <si>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</si>
  <si>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</si>
  <si>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</si>
  <si>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</si>
  <si>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</si>
  <si>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</si>
  <si>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</si>
  <si>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</si>
  <si>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</si>
  <si>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</si>
  <si>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</si>
  <si>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</si>
  <si>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</si>
  <si>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</si>
  <si>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</si>
  <si>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</si>
  <si>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</si>
  <si>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</si>
  <si>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</si>
  <si>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</si>
  <si>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</si>
  <si>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</si>
  <si>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</si>
  <si>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</si>
  <si>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</si>
  <si>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</si>
  <si>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</si>
  <si>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</si>
  <si>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</si>
  <si>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</si>
  <si>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</si>
  <si>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</si>
  <si>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</si>
  <si>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</si>
  <si>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</si>
  <si>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</si>
  <si>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</si>
  <si>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</si>
  <si>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</si>
  <si>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</si>
  <si>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</si>
  <si>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</si>
  <si>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</si>
  <si>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</si>
  <si>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</si>
  <si>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</si>
  <si>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</si>
  <si>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</si>
  <si>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</si>
  <si>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</si>
  <si>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</si>
  <si>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</si>
  <si>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</si>
  <si>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</si>
  <si>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</si>
  <si>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</si>
  <si>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</si>
  <si>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</si>
  <si>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</si>
  <si>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</si>
  <si>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</si>
  <si>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</si>
  <si>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</si>
  <si>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</si>
  <si>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</si>
  <si>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</si>
  <si>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</si>
  <si>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</si>
  <si>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</si>
  <si>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</si>
  <si>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</si>
  <si>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</si>
  <si>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</si>
  <si>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</si>
  <si>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</si>
  <si>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</si>
  <si>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</si>
  <si>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</si>
  <si>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</si>
  <si>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</si>
  <si>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</si>
  <si>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</si>
  <si>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</si>
  <si>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</si>
  <si>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</si>
  <si>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</si>
  <si>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</si>
  <si>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</si>
  <si>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</si>
  <si>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</si>
  <si>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</si>
  <si>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</si>
  <si>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</si>
  <si>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</si>
  <si>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</si>
  <si>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</si>
  <si>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</si>
  <si>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</si>
  <si>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</si>
  <si>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</si>
  <si>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</si>
  <si>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</si>
  <si>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</si>
  <si>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</si>
  <si>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</si>
  <si>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</si>
  <si>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</si>
  <si>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</si>
  <si>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</si>
  <si>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</si>
  <si>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</si>
  <si>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</si>
  <si>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</si>
  <si>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</si>
  <si>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</si>
  <si>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</si>
  <si>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</si>
  <si>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</si>
  <si>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</si>
  <si>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</si>
  <si>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</si>
  <si>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</si>
  <si>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</si>
  <si>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</si>
  <si>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</si>
  <si>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</si>
  <si>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</si>
  <si>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</si>
  <si>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</si>
  <si>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</si>
  <si>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</si>
  <si>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</si>
  <si>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</si>
  <si>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</si>
  <si>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</si>
  <si>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</si>
  <si>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</si>
  <si>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</si>
  <si>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</si>
  <si>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</si>
  <si>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</si>
  <si>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</si>
  <si>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</si>
  <si>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</si>
  <si>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</si>
  <si>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</si>
  <si>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</si>
  <si>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</si>
  <si>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</si>
  <si>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</si>
  <si>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</si>
  <si>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</si>
  <si>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</si>
  <si>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</si>
  <si>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</si>
  <si>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</si>
  <si>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</si>
  <si>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</si>
  <si>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</si>
  <si>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</si>
  <si>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</si>
  <si>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</si>
  <si>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</si>
  <si>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</si>
  <si>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</si>
  <si>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</si>
  <si>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</si>
  <si>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</si>
  <si>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</si>
  <si>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</si>
  <si>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</si>
  <si>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</si>
  <si>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</si>
  <si>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</si>
  <si>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</si>
  <si>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</si>
  <si>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</si>
  <si>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</si>
  <si>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</si>
  <si>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</si>
  <si>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</si>
  <si>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</si>
  <si>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</si>
  <si>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</si>
  <si>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</si>
  <si>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</si>
  <si>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</si>
  <si>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</si>
  <si>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</si>
  <si>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</si>
  <si>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</si>
  <si>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</si>
  <si>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</si>
  <si>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</si>
  <si>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</si>
  <si>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</si>
  <si>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</si>
  <si>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</si>
  <si>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</si>
  <si>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</si>
  <si>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</si>
  <si>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</si>
  <si>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</si>
  <si>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</si>
  <si>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</si>
  <si>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</si>
  <si>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</si>
  <si>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</si>
  <si>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</si>
  <si>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</si>
  <si>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</si>
  <si>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</si>
  <si>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</si>
  <si>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</si>
  <si>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</si>
  <si>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</si>
  <si>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</si>
  <si>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</si>
  <si>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</si>
  <si>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</si>
  <si>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</si>
  <si>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</si>
  <si>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</si>
  <si>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</si>
  <si>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</si>
  <si>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</si>
  <si>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</si>
  <si>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</si>
  <si>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</si>
  <si>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</si>
  <si>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</si>
  <si>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</si>
  <si>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</si>
  <si>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</si>
  <si>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</si>
  <si>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</si>
  <si>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</si>
  <si>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</si>
  <si>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</si>
  <si>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</si>
  <si>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</si>
  <si>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</si>
  <si>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</si>
  <si>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</si>
  <si>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</si>
  <si>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</si>
  <si>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</si>
  <si>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</si>
  <si>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</si>
  <si>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</si>
  <si>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</si>
  <si>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</si>
  <si>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</si>
  <si>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</si>
  <si>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</si>
  <si>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</si>
  <si>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</si>
  <si>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</si>
  <si>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</si>
  <si>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</si>
  <si>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</si>
  <si>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</si>
  <si>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</si>
  <si>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</si>
  <si>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</si>
  <si>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</si>
  <si>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</si>
  <si>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</si>
  <si>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</si>
  <si>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</si>
  <si>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</si>
  <si>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</si>
  <si>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</si>
  <si>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</si>
  <si>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</si>
  <si>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</si>
  <si>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</si>
  <si>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</si>
  <si>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</si>
  <si>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</si>
  <si>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</si>
  <si>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</si>
  <si>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</si>
  <si>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</si>
  <si>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</si>
  <si>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</si>
  <si>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</si>
  <si>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</si>
  <si>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</si>
  <si>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</si>
  <si>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</si>
  <si>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</si>
  <si>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</si>
  <si>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</si>
  <si>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</si>
  <si>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</si>
  <si>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</si>
  <si>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</si>
  <si>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</si>
  <si>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</si>
  <si>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</si>
  <si>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</si>
  <si>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</si>
  <si>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</si>
  <si>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</si>
  <si>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</si>
  <si>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</si>
  <si>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</si>
  <si>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</si>
  <si>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</si>
  <si>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</si>
  <si>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</si>
  <si>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</si>
  <si>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</si>
  <si>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</si>
  <si>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</si>
  <si>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</si>
  <si>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</si>
  <si>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</si>
  <si>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</si>
  <si>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</si>
  <si>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</si>
  <si>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</si>
  <si>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</si>
  <si>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</si>
  <si>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</si>
  <si>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</si>
  <si>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</si>
  <si>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</si>
  <si>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</si>
  <si>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</si>
  <si>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</si>
  <si>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</si>
  <si>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</si>
  <si>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</si>
  <si>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</si>
  <si>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</si>
  <si>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</si>
  <si>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</si>
  <si>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</si>
  <si>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</si>
  <si>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</si>
  <si>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</si>
  <si>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</si>
  <si>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</si>
  <si>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</si>
  <si>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</si>
  <si>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</si>
  <si>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</si>
  <si>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</si>
  <si>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</si>
  <si>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</si>
  <si>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</si>
  <si>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</si>
  <si>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</si>
  <si>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</si>
  <si>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</si>
  <si>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</si>
  <si>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</si>
  <si>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</si>
  <si>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</si>
  <si>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</si>
  <si>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</si>
  <si>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</si>
  <si>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</si>
  <si>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</si>
  <si>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</si>
  <si>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</si>
  <si>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</si>
  <si>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</si>
  <si>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</si>
  <si>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</si>
  <si>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</si>
  <si>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</si>
  <si>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</si>
  <si>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</si>
  <si>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</si>
  <si>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</si>
  <si>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</si>
  <si>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</si>
  <si>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</si>
  <si>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</si>
  <si>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</si>
  <si>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</si>
  <si>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</si>
  <si>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</si>
  <si>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</si>
  <si>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</si>
  <si>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</si>
  <si>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</si>
  <si>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</si>
  <si>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</si>
  <si>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</si>
  <si>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</si>
  <si>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</si>
  <si>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</si>
  <si>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</si>
  <si>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</si>
  <si>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</si>
  <si>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</si>
  <si>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</si>
  <si>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</si>
  <si>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</si>
  <si>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</si>
  <si>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</si>
  <si>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</si>
  <si>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</si>
  <si>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</si>
  <si>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</si>
  <si>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</si>
  <si>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</si>
  <si>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</si>
  <si>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</si>
  <si>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</si>
  <si>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</si>
  <si>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</si>
  <si>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</si>
  <si>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</si>
  <si>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</si>
  <si>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</si>
  <si>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</si>
  <si>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</si>
  <si>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</si>
  <si>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</si>
  <si>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</si>
  <si>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</si>
  <si>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</si>
  <si>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</si>
  <si>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</si>
  <si>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</si>
  <si>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</si>
  <si>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</si>
  <si>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</si>
  <si>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</si>
  <si>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</si>
  <si>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</si>
  <si>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</si>
  <si>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</si>
  <si>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</si>
  <si>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</si>
  <si>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</si>
  <si>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</si>
  <si>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</si>
  <si>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</si>
  <si>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</si>
  <si>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</si>
  <si>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</si>
  <si>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</si>
  <si>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</si>
  <si>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</si>
  <si>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</si>
  <si>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</si>
  <si>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</si>
  <si>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</si>
  <si>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</si>
  <si>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</si>
  <si>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</si>
  <si>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</si>
  <si>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</si>
  <si>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</si>
  <si>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</si>
  <si>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</si>
  <si>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</si>
  <si>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</si>
  <si>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</si>
  <si>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</si>
  <si>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</si>
  <si>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</si>
  <si>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</si>
  <si>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</si>
  <si>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</si>
  <si>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</si>
  <si>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</si>
  <si>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</si>
  <si>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</si>
  <si>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</si>
  <si>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</si>
  <si>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</si>
  <si>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</si>
  <si>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</si>
  <si>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</si>
  <si>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</si>
  <si>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</si>
  <si>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</si>
  <si>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</si>
  <si>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</si>
  <si>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</si>
  <si>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</si>
  <si>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</si>
  <si>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</si>
  <si>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</si>
  <si>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</si>
  <si>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</si>
  <si>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</si>
  <si>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</si>
  <si>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</si>
  <si>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</si>
  <si>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</si>
  <si>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</si>
  <si>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</si>
  <si>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</si>
  <si>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</si>
  <si>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</si>
  <si>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</si>
  <si>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</si>
  <si>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</si>
  <si>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</si>
  <si>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</si>
  <si>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</si>
  <si>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</si>
  <si>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</si>
  <si>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</si>
  <si>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</si>
  <si>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</si>
  <si>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</si>
  <si>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</si>
  <si>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</si>
  <si>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</si>
  <si>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</si>
  <si>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</si>
  <si>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</si>
  <si>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</si>
  <si>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</si>
  <si>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</si>
  <si>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</si>
  <si>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</si>
  <si>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</si>
  <si>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</si>
  <si>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</si>
  <si>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</si>
  <si>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</si>
  <si>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</si>
  <si>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</si>
  <si>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</si>
  <si>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</si>
  <si>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</si>
  <si>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</si>
  <si>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</si>
  <si>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</si>
  <si>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</si>
  <si>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</si>
  <si>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</si>
  <si>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</si>
  <si>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</si>
  <si>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</si>
  <si>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</si>
  <si>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</si>
  <si>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</si>
  <si>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</si>
  <si>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</si>
  <si>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</si>
  <si>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</si>
  <si>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</si>
  <si>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</si>
  <si>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</si>
  <si>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</si>
  <si>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</si>
  <si>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</si>
  <si>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</si>
  <si>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</si>
  <si>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</si>
  <si>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</si>
  <si>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</si>
  <si>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</si>
  <si>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</si>
  <si>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</si>
  <si>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</si>
  <si>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</si>
  <si>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</si>
  <si>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</si>
  <si>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</si>
  <si>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</si>
  <si>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</si>
  <si>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</si>
  <si>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</si>
  <si>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</si>
  <si>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</si>
  <si>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</si>
  <si>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</si>
  <si>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</si>
  <si>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</si>
  <si>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</si>
  <si>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</si>
  <si>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</si>
  <si>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</si>
  <si>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</si>
  <si>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</si>
  <si>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</si>
  <si>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</si>
  <si>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</si>
  <si>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</si>
  <si>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</si>
  <si>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</si>
  <si>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</si>
  <si>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</si>
  <si>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</si>
  <si>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</si>
  <si>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</si>
  <si>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</si>
  <si>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</si>
  <si>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</si>
  <si>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</si>
  <si>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</si>
  <si>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</si>
  <si>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</si>
  <si>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</si>
  <si>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</si>
  <si>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</si>
  <si>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</si>
  <si>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</si>
  <si>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</si>
  <si>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</si>
  <si>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</si>
  <si>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</si>
  <si>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</si>
  <si>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</si>
  <si>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</si>
  <si>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</si>
  <si>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</si>
  <si>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</si>
  <si>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</si>
  <si>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</si>
  <si>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</si>
  <si>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</si>
  <si>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</si>
  <si>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</si>
  <si>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</si>
  <si>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</si>
  <si>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</si>
  <si>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</si>
  <si>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</si>
  <si>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</si>
  <si>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</si>
  <si>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</si>
  <si>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</si>
  <si>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</si>
  <si>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</si>
  <si>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</si>
  <si>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</si>
  <si>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</si>
  <si>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</si>
  <si>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</si>
  <si>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</si>
  <si>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</si>
  <si>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</si>
  <si>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</si>
  <si>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</si>
  <si>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</si>
  <si>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</si>
  <si>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</si>
  <si>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</si>
  <si>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</si>
  <si>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</si>
  <si>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</si>
  <si>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</si>
  <si>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</si>
  <si>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</si>
  <si>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</si>
  <si>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</si>
  <si>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</si>
  <si>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</si>
  <si>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</si>
  <si>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</si>
  <si>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</si>
  <si>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</si>
  <si>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</si>
  <si>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</si>
  <si>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</si>
  <si>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</si>
  <si>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</si>
  <si>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</si>
  <si>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</si>
  <si>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</si>
  <si>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</si>
  <si>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</si>
  <si>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</si>
  <si>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</si>
  <si>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</si>
  <si>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</si>
  <si>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</si>
  <si>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</si>
  <si>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</si>
  <si>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</si>
  <si>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</si>
  <si>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</si>
  <si>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</si>
  <si>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</si>
  <si>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</si>
  <si>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</si>
  <si>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</si>
  <si>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</si>
  <si>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</si>
  <si>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</si>
  <si>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</si>
  <si>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</si>
  <si>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</si>
  <si>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</si>
  <si>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</si>
  <si>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</si>
  <si>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</si>
  <si>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</si>
  <si>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</si>
  <si>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</si>
  <si>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</si>
  <si>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</si>
  <si>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</si>
  <si>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</si>
  <si>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</si>
  <si>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</si>
  <si>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</si>
  <si>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</si>
  <si>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</si>
  <si>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</si>
  <si>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</si>
  <si>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</si>
  <si>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</si>
  <si>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</si>
  <si>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</si>
  <si>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</si>
  <si>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</si>
  <si>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</si>
  <si>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</si>
  <si>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</si>
  <si>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</si>
  <si>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</si>
  <si>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</si>
  <si>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</si>
  <si>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</si>
  <si>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</si>
  <si>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</si>
  <si>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</si>
  <si>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</si>
  <si>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</si>
  <si>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</si>
  <si>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</si>
  <si>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</si>
  <si>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</si>
  <si>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</si>
  <si>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</si>
  <si>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</si>
  <si>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</si>
  <si>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</si>
  <si>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</si>
  <si>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</si>
  <si>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</si>
  <si>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</si>
  <si>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</si>
  <si>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</si>
  <si>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</si>
  <si>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</si>
  <si>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</si>
  <si>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</si>
  <si>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</si>
  <si>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</si>
  <si>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</si>
  <si>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</si>
  <si>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</si>
  <si>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</si>
  <si>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</si>
  <si>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</si>
  <si>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</si>
  <si>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</si>
  <si>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</si>
  <si>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</si>
  <si>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</si>
  <si>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</si>
  <si>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</si>
  <si>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</si>
  <si>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</si>
  <si>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</si>
  <si>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</si>
  <si>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</si>
  <si>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</si>
  <si>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</si>
  <si>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</si>
  <si>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</si>
  <si>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</si>
  <si>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</si>
  <si>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</si>
  <si>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</si>
  <si>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</si>
  <si>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</si>
  <si>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</si>
  <si>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</si>
  <si>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</si>
  <si>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</si>
  <si>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</si>
  <si>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</si>
  <si>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</si>
  <si>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</si>
  <si>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</si>
  <si>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</si>
  <si>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</si>
  <si>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</si>
  <si>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</si>
  <si>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</si>
  <si>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</si>
  <si>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</si>
  <si>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</si>
  <si>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</si>
  <si>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</si>
  <si>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</si>
  <si>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</si>
  <si>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</si>
  <si>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</si>
  <si>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</si>
  <si>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</si>
  <si>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</si>
  <si>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</si>
  <si>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</si>
  <si>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</si>
  <si>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</si>
  <si>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</si>
  <si>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</si>
  <si>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</si>
  <si>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</si>
  <si>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</si>
  <si>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</si>
  <si>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</si>
  <si>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</si>
  <si>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</si>
  <si>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</si>
  <si>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</si>
  <si>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</si>
  <si>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</si>
  <si>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</si>
  <si>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</si>
  <si>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</si>
  <si>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</si>
  <si>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</si>
  <si>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</si>
  <si>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</si>
  <si>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</si>
  <si>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</si>
  <si>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</si>
  <si>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</si>
  <si>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</si>
  <si>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</si>
  <si>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</si>
  <si>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</si>
  <si>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</si>
  <si>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</si>
  <si>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</si>
  <si>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</si>
  <si>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</si>
  <si>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</si>
  <si>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</si>
  <si>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</si>
  <si>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</si>
  <si>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</si>
  <si>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</si>
  <si>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</si>
  <si>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</si>
  <si>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</si>
  <si>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</si>
  <si>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</si>
  <si>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</si>
  <si>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</si>
  <si>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</si>
  <si>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</si>
  <si>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</si>
  <si>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</si>
  <si>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</si>
  <si>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</si>
  <si>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</si>
  <si>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</si>
  <si>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</si>
  <si>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</si>
  <si>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</si>
  <si>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</si>
  <si>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</si>
  <si>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</si>
  <si>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</si>
  <si>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</si>
  <si>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</si>
  <si>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</si>
  <si>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</si>
  <si>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</si>
  <si>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</si>
  <si>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</si>
  <si>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</si>
  <si>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</si>
  <si>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</si>
  <si>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</si>
  <si>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</si>
  <si>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</si>
  <si>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</si>
  <si>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</si>
  <si>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</si>
  <si>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</si>
  <si>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</si>
  <si>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</si>
  <si>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</si>
  <si>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</si>
  <si>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</si>
  <si>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</si>
  <si>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</si>
  <si>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</si>
  <si>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</si>
  <si>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</si>
  <si>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</si>
  <si>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</si>
  <si>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</si>
  <si>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</si>
  <si>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</si>
  <si>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</si>
  <si>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</si>
  <si>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</si>
  <si>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</si>
  <si>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</si>
  <si>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</si>
  <si>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</si>
  <si>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</si>
  <si>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</si>
  <si>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</si>
  <si>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</si>
  <si>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</si>
  <si>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</si>
  <si>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</si>
  <si>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</si>
  <si>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</si>
  <si>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</si>
  <si>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</si>
  <si>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</si>
  <si>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</si>
  <si>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</si>
  <si>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</si>
  <si>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</si>
  <si>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</si>
  <si>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</si>
  <si>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</si>
  <si>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</si>
  <si>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</si>
  <si>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</si>
  <si>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</si>
  <si>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</si>
  <si>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</si>
  <si>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</si>
  <si>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</si>
  <si>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</si>
  <si>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</si>
  <si>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</si>
  <si>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</si>
  <si>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</si>
  <si>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</si>
  <si>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</si>
  <si>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</si>
  <si>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</si>
  <si>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</si>
  <si>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</si>
  <si>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</si>
  <si>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</si>
  <si>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</si>
  <si>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</si>
  <si>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</si>
  <si>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</si>
  <si>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</si>
  <si>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</si>
  <si>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</si>
  <si>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</si>
  <si>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</si>
  <si>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</si>
  <si>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</si>
  <si>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</si>
  <si>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</si>
  <si>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</si>
  <si>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</si>
  <si>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</si>
  <si>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</si>
  <si>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</si>
  <si>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</si>
  <si>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</si>
  <si>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</si>
  <si>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</si>
  <si>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</si>
  <si>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</si>
  <si>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</si>
  <si>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</si>
  <si>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</si>
  <si>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</si>
  <si>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</si>
  <si>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</si>
  <si>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</si>
  <si>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</si>
  <si>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</si>
  <si>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</si>
  <si>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</si>
  <si>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</si>
  <si>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</si>
  <si>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</si>
  <si>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</si>
  <si>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</si>
  <si>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</si>
  <si>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</si>
  <si>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</si>
  <si>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</si>
  <si>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</si>
  <si>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</si>
  <si>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</si>
  <si>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</si>
  <si>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</si>
  <si>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</si>
  <si>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</si>
  <si>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</si>
  <si>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</si>
  <si>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</si>
  <si>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</si>
  <si>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</si>
  <si>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</si>
  <si>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</si>
  <si>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</si>
  <si>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</si>
  <si>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</si>
  <si>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</si>
  <si>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</si>
  <si>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</si>
  <si>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</si>
  <si>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</si>
  <si>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</si>
  <si>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</si>
  <si>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</si>
  <si>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</si>
  <si>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</si>
  <si>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</si>
  <si>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</si>
  <si>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</si>
  <si>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</si>
  <si>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</si>
  <si>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</si>
  <si>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</si>
  <si>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</si>
  <si>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</si>
  <si>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</si>
  <si>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</si>
  <si>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</si>
  <si>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</si>
  <si>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</si>
  <si>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</si>
  <si>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</si>
  <si>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</si>
  <si>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</si>
  <si>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</si>
  <si>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</si>
  <si>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</si>
  <si>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</si>
  <si>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</si>
  <si>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</si>
  <si>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</si>
  <si>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</si>
  <si>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</si>
  <si>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</si>
  <si>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</si>
  <si>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</si>
  <si>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</si>
  <si>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</si>
  <si>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</si>
  <si>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</si>
  <si>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</si>
  <si>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</si>
  <si>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</si>
  <si>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</si>
  <si>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</si>
  <si>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</si>
  <si>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</si>
  <si>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</si>
  <si>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</si>
  <si>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</si>
  <si>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</si>
  <si>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</si>
  <si>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</si>
  <si>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</si>
  <si>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</si>
  <si>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</si>
  <si>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</si>
  <si>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</si>
  <si>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</si>
  <si>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</si>
  <si>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</si>
  <si>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</si>
  <si>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</si>
  <si>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</si>
  <si>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</si>
  <si>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</si>
  <si>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</si>
  <si>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</si>
  <si>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</si>
  <si>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</si>
  <si>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</si>
  <si>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</si>
  <si>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</si>
  <si>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</si>
  <si>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</si>
  <si>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</si>
  <si>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</si>
  <si>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</si>
  <si>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</si>
  <si>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</si>
  <si>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</si>
  <si>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</si>
  <si>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</si>
  <si>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</si>
  <si>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</si>
  <si>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</si>
  <si>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</si>
  <si>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</si>
  <si>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</si>
  <si>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</si>
  <si>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</si>
  <si>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</si>
  <si>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</si>
  <si>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</si>
  <si>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</si>
  <si>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</si>
  <si>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</si>
  <si>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</si>
  <si>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</si>
  <si>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</si>
  <si>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</si>
  <si>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</si>
  <si>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</si>
  <si>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</si>
  <si>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</si>
  <si>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</si>
  <si>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</si>
  <si>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</si>
  <si>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</si>
  <si>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</si>
  <si>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</si>
  <si>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</si>
  <si>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</si>
  <si>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</si>
  <si>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</si>
  <si>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</si>
  <si>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</si>
  <si>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</si>
  <si>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</si>
  <si>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</si>
  <si>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</si>
  <si>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</si>
  <si>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</si>
  <si>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</si>
  <si>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</si>
  <si>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</si>
  <si>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</si>
  <si>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</si>
  <si>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</si>
  <si>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</si>
  <si>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</si>
  <si>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</si>
  <si>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</si>
  <si>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</si>
  <si>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</si>
  <si>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</si>
  <si>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</si>
  <si>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</si>
  <si>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</si>
  <si>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</si>
  <si>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</si>
  <si>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</si>
  <si>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</si>
  <si>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</si>
  <si>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</si>
  <si>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</si>
  <si>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</si>
  <si>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</si>
  <si>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</si>
  <si>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</si>
  <si>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</si>
  <si>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</si>
  <si>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</si>
  <si>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</si>
  <si>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</si>
  <si>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</si>
  <si>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</si>
  <si>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</si>
  <si>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</si>
  <si>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</si>
  <si>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</si>
  <si>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</si>
  <si>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</si>
  <si>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</si>
  <si>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</si>
  <si>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</si>
  <si>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</si>
  <si>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</si>
  <si>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</si>
  <si>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</si>
  <si>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</si>
  <si>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</si>
  <si>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</si>
  <si>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</si>
  <si>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</si>
  <si>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</si>
  <si>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</si>
  <si>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</si>
  <si>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</si>
  <si>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</si>
  <si>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</si>
  <si>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</si>
  <si>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</si>
  <si>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</si>
  <si>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</si>
  <si>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</si>
  <si>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</si>
  <si>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</si>
  <si>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</si>
  <si>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</si>
  <si>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</si>
  <si>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</si>
  <si>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</si>
  <si>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</si>
  <si>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</si>
  <si>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</si>
  <si>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</si>
  <si>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</si>
  <si>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</si>
  <si>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</si>
  <si>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</si>
  <si>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</si>
  <si>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</si>
  <si>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</si>
  <si>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</si>
  <si>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</si>
  <si>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</si>
  <si>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</si>
  <si>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</si>
  <si>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</si>
  <si>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</si>
  <si>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</si>
  <si>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</si>
  <si>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</si>
  <si>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</si>
  <si>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</si>
  <si>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</si>
  <si>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</si>
  <si>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</si>
  <si>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</si>
  <si>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</si>
  <si>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</si>
  <si>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</si>
  <si>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</si>
  <si>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</si>
  <si>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</si>
  <si>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</si>
  <si>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</si>
  <si>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</si>
  <si>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</si>
  <si>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</si>
  <si>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</si>
  <si>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</si>
  <si>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</si>
  <si>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</si>
  <si>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</si>
  <si>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</si>
  <si>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</si>
  <si>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</si>
  <si>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</si>
  <si>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</si>
  <si>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</si>
  <si>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</si>
  <si>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</si>
  <si>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</si>
  <si>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</si>
  <si>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</si>
  <si>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</si>
  <si>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</si>
  <si>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</si>
  <si>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</si>
  <si>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</si>
  <si>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</si>
  <si>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</si>
  <si>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</si>
  <si>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</si>
  <si>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</si>
  <si>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</si>
  <si>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</si>
  <si>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</si>
  <si>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</si>
  <si>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</si>
  <si>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</si>
  <si>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</si>
  <si>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</si>
  <si>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</si>
  <si>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</si>
  <si>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</si>
  <si>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</si>
  <si>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</si>
  <si>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</si>
  <si>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</si>
  <si>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</si>
  <si>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</si>
  <si>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</si>
  <si>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</si>
  <si>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</si>
  <si>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</si>
  <si>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</si>
  <si>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</si>
  <si>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</si>
  <si>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</si>
  <si>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</si>
  <si>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</si>
  <si>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</si>
  <si>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</si>
  <si>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</si>
  <si>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</si>
  <si>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</si>
  <si>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</si>
  <si>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</si>
  <si>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</si>
  <si>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</si>
  <si>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</si>
  <si>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</si>
  <si>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</si>
  <si>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</si>
  <si>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</si>
  <si>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</si>
  <si>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</si>
  <si>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</si>
  <si>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</si>
  <si>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</si>
  <si>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</si>
  <si>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</si>
  <si>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</si>
  <si>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</si>
  <si>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</si>
  <si>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</si>
  <si>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</si>
  <si>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</si>
  <si>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</si>
  <si>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</si>
  <si>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</si>
  <si>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</si>
  <si>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</si>
  <si>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</si>
  <si>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</si>
  <si>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</si>
  <si>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</si>
  <si>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</si>
  <si>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</si>
  <si>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</si>
  <si>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</si>
  <si>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</si>
  <si>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</si>
  <si>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</si>
  <si>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</si>
  <si>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</si>
  <si>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</si>
  <si>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</si>
  <si>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</si>
  <si>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</si>
  <si>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</si>
  <si>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</si>
  <si>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</si>
  <si>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</si>
  <si>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</si>
  <si>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</si>
  <si>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</si>
  <si>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</si>
  <si>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</si>
  <si>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</si>
  <si>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</si>
  <si>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</si>
  <si>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</si>
  <si>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</si>
  <si>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</si>
  <si>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</si>
  <si>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</si>
  <si>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</si>
  <si>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</si>
  <si>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</si>
  <si>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</si>
  <si>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</si>
  <si>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</si>
  <si>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</si>
  <si>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</si>
  <si>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</si>
  <si>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</si>
  <si>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</si>
  <si>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</si>
  <si>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</si>
  <si>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</si>
  <si>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</si>
  <si>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</si>
  <si>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</si>
  <si>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</si>
  <si>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</si>
  <si>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</si>
  <si>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</si>
  <si>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</si>
  <si>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</si>
  <si>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</si>
  <si>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</si>
  <si>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</si>
  <si>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</si>
  <si>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</si>
  <si>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</si>
  <si>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</si>
  <si>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</si>
  <si>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</si>
  <si>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</si>
  <si>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</si>
  <si>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</si>
  <si>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</si>
  <si>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</si>
  <si>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</si>
  <si>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</si>
  <si>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</si>
  <si>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</si>
  <si>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</si>
  <si>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</si>
  <si>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</si>
  <si>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</si>
  <si>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</si>
  <si>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</si>
  <si>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</si>
  <si>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</si>
  <si>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</si>
  <si>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</si>
  <si>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</si>
  <si>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</si>
  <si>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</si>
  <si>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</si>
  <si>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</si>
  <si>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</si>
  <si>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</si>
  <si>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</si>
  <si>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</si>
  <si>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</si>
  <si>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</si>
  <si>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</si>
  <si>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</si>
  <si>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</si>
  <si>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</si>
  <si>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</si>
  <si>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</si>
  <si>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</si>
  <si>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</si>
  <si>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</si>
  <si>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</si>
  <si>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</si>
  <si>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</si>
  <si>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</si>
  <si>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</si>
  <si>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</si>
  <si>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</si>
  <si>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</si>
  <si>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</si>
  <si>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</si>
  <si>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</si>
  <si>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</si>
  <si>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</si>
  <si>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</si>
  <si>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</si>
  <si>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</si>
  <si>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</si>
  <si>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</si>
  <si>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</si>
  <si>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</si>
  <si>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</si>
  <si>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</si>
  <si>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</si>
  <si>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</si>
  <si>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</si>
  <si>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</si>
  <si>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</si>
  <si>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</si>
  <si>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</si>
  <si>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</si>
  <si>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</si>
  <si>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</si>
  <si>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</si>
  <si>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</si>
  <si>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</si>
  <si>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</si>
  <si>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</si>
  <si>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</si>
  <si>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</si>
  <si>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</si>
  <si>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</si>
  <si>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</si>
  <si>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</si>
  <si>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</si>
  <si>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</si>
  <si>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</si>
  <si>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</si>
  <si>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</si>
  <si>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</si>
  <si>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</si>
  <si>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</si>
  <si>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</si>
  <si>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</si>
  <si>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</si>
  <si>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</si>
  <si>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</si>
  <si>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</si>
  <si>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</si>
  <si>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</si>
  <si>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</si>
  <si>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</si>
  <si>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</si>
  <si>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</si>
  <si>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</si>
  <si>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</si>
  <si>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</si>
  <si>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</si>
  <si>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</si>
  <si>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</si>
  <si>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</si>
  <si>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</si>
  <si>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</si>
  <si>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</si>
  <si>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</si>
  <si>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</si>
  <si>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</si>
  <si>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</si>
  <si>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</si>
  <si>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</si>
  <si>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</si>
  <si>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</si>
  <si>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</si>
  <si>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</si>
  <si>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</si>
  <si>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</si>
  <si>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</si>
  <si>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</si>
  <si>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</si>
  <si>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</si>
  <si>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</si>
  <si>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</si>
  <si>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</si>
  <si>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</si>
  <si>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</si>
  <si>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</si>
  <si>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</si>
  <si>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</si>
  <si>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</si>
  <si>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</si>
  <si>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</si>
  <si>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</si>
  <si>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</si>
  <si>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</si>
  <si>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</si>
  <si>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</si>
  <si>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</si>
  <si>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</si>
  <si>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</si>
  <si>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</si>
  <si>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</si>
  <si>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</si>
  <si>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</si>
  <si>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</si>
  <si>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</si>
  <si>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</si>
  <si>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</si>
  <si>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</si>
  <si>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</si>
  <si>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</si>
  <si>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</si>
  <si>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</si>
  <si>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</si>
  <si>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</si>
  <si>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</si>
  <si>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</si>
  <si>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</si>
  <si>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</si>
  <si>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</si>
  <si>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</si>
  <si>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</si>
  <si>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</si>
  <si>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</si>
  <si>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</si>
  <si>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</si>
  <si>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</si>
  <si>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</si>
  <si>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</si>
  <si>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</si>
  <si>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</si>
  <si>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</si>
  <si>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</si>
  <si>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</si>
  <si>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</si>
  <si>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</si>
  <si>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</si>
  <si>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</si>
  <si>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</si>
  <si>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</si>
  <si>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</si>
  <si>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</si>
  <si>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</si>
  <si>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</si>
  <si>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</si>
  <si>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</si>
  <si>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</si>
  <si>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</si>
  <si>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</si>
  <si>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</si>
  <si>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</si>
  <si>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</si>
  <si>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</si>
  <si>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</si>
  <si>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</si>
  <si>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</si>
  <si>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</si>
  <si>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</si>
  <si>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</si>
  <si>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</si>
  <si>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</si>
  <si>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</si>
  <si>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</si>
  <si>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</si>
  <si>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</si>
  <si>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</si>
  <si>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</si>
  <si>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</si>
  <si>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</si>
  <si>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</si>
  <si>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</si>
  <si>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</si>
  <si>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</si>
  <si>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</si>
  <si>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</si>
  <si>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</si>
  <si>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</si>
  <si>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</si>
  <si>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</si>
  <si>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</si>
  <si>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</si>
  <si>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</si>
  <si>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</si>
  <si>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</si>
  <si>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</si>
  <si>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</si>
  <si>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</si>
  <si>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</si>
  <si>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</si>
  <si>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</si>
  <si>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</si>
  <si>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</si>
  <si>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</si>
  <si>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</si>
  <si>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</si>
  <si>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</si>
  <si>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</si>
  <si>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</si>
  <si>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</si>
  <si>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</si>
  <si>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</si>
  <si>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</si>
  <si>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</si>
  <si>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</si>
  <si>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</si>
  <si>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</si>
  <si>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</si>
  <si>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</si>
  <si>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</si>
  <si>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</si>
  <si>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</si>
  <si>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</si>
  <si>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</si>
  <si>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</si>
  <si>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</si>
  <si>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</si>
  <si>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</si>
  <si>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</si>
  <si>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</si>
  <si>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</si>
  <si>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</si>
  <si>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</si>
  <si>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</si>
  <si>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</si>
  <si>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</si>
  <si>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</si>
  <si>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</si>
  <si>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</si>
  <si>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</si>
  <si>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</si>
  <si>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</si>
  <si>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</si>
  <si>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</si>
  <si>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</si>
  <si>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</si>
  <si>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</si>
  <si>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</si>
  <si>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</si>
  <si>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</si>
  <si>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</si>
  <si>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</si>
  <si>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</si>
  <si>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</si>
  <si>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</si>
  <si>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</si>
  <si>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</si>
  <si>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</si>
  <si>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</si>
  <si>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</si>
  <si>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</si>
  <si>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</si>
  <si>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</si>
  <si>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</si>
  <si>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</si>
  <si>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</si>
  <si>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</si>
  <si>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</si>
  <si>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</si>
  <si>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</si>
  <si>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</si>
  <si>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</si>
  <si>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</si>
  <si>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</si>
  <si>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</si>
  <si>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</si>
  <si>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</si>
  <si>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</si>
  <si>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</si>
  <si>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</si>
  <si>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</si>
  <si>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</si>
  <si>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</si>
  <si>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</si>
  <si>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</si>
  <si>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</si>
  <si>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</si>
  <si>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</si>
  <si>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</si>
  <si>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</si>
  <si>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</si>
  <si>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</si>
  <si>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</si>
  <si>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</si>
  <si>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</si>
  <si>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</si>
  <si>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</si>
  <si>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</si>
  <si>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</si>
  <si>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</si>
  <si>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</si>
  <si>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</si>
  <si>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</si>
  <si>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</si>
  <si>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</si>
  <si>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</si>
  <si>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</si>
  <si>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</si>
  <si>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</si>
  <si>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</si>
  <si>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</si>
  <si>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</si>
  <si>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</si>
  <si>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</si>
  <si>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</si>
  <si>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</si>
  <si>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</si>
  <si>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</si>
  <si>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</si>
  <si>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</si>
  <si>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</si>
  <si>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</si>
  <si>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</si>
  <si>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</si>
  <si>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</si>
  <si>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</si>
  <si>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</si>
  <si>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</si>
  <si>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</si>
  <si>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</si>
  <si>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</si>
  <si>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</si>
  <si>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</si>
  <si>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</si>
  <si>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</si>
  <si>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</si>
  <si>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</si>
  <si>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</si>
  <si>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</si>
  <si>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</si>
  <si>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</si>
  <si>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</si>
  <si>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</si>
  <si>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</si>
  <si>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</si>
  <si>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</si>
  <si>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</si>
  <si>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</si>
  <si>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</si>
  <si>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</si>
  <si>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</si>
  <si>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</si>
  <si>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</si>
  <si>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</si>
  <si>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</si>
  <si>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</si>
  <si>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</si>
  <si>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</si>
  <si>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</si>
  <si>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</si>
  <si>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</si>
  <si>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</si>
  <si>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</si>
  <si>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</si>
  <si>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</si>
  <si>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</si>
  <si>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</si>
  <si>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</si>
  <si>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</si>
  <si>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</si>
  <si>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</si>
  <si>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</si>
  <si>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</si>
  <si>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</si>
  <si>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</si>
  <si>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</si>
  <si>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</si>
  <si>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</si>
  <si>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</si>
  <si>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</si>
  <si>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</si>
  <si>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</si>
  <si>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</si>
  <si>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</si>
  <si>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</si>
  <si>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</si>
  <si>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</si>
  <si>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</si>
  <si>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</si>
  <si>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</si>
  <si>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</si>
  <si>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</si>
  <si>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</si>
  <si>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</si>
  <si>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</si>
  <si>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</si>
  <si>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</si>
  <si>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</si>
  <si>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</si>
  <si>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</si>
  <si>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</si>
  <si>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</si>
  <si>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</si>
  <si>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</si>
  <si>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</si>
  <si>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</si>
  <si>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</si>
  <si>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</si>
  <si>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</si>
  <si>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</si>
  <si>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</si>
  <si>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</si>
  <si>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</si>
  <si>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</si>
  <si>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</si>
  <si>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</si>
  <si>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</si>
  <si>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</si>
  <si>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</si>
  <si>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</si>
  <si>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</si>
  <si>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</si>
  <si>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</si>
  <si>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</si>
  <si>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</si>
  <si>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</si>
  <si>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</si>
  <si>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</si>
  <si>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</si>
  <si>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</si>
  <si>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</si>
  <si>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</si>
  <si>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</si>
  <si>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</si>
  <si>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</si>
  <si>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</si>
  <si>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</si>
  <si>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</si>
  <si>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</si>
  <si>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</si>
  <si>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</si>
  <si>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</si>
  <si>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</si>
  <si>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</si>
  <si>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</si>
  <si>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</si>
  <si>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</si>
  <si>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</si>
  <si>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</si>
  <si>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</si>
  <si>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</si>
  <si>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</si>
  <si>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</si>
  <si>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</si>
  <si>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</si>
  <si>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</si>
  <si>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</si>
  <si>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</si>
  <si>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</si>
  <si>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</si>
  <si>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</si>
  <si>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</si>
  <si>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</si>
  <si>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</si>
  <si>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</si>
  <si>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</si>
  <si>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</si>
  <si>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</si>
  <si>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</si>
  <si>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</si>
  <si>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</si>
  <si>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</si>
  <si>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</si>
  <si>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</si>
  <si>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</si>
  <si>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</si>
  <si>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</si>
  <si>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</si>
  <si>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</si>
  <si>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</si>
  <si>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</si>
  <si>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</si>
  <si>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</si>
  <si>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</si>
  <si>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</si>
  <si>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</si>
  <si>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</si>
  <si>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</si>
  <si>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</si>
  <si>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</si>
  <si>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</si>
  <si>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</si>
  <si>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</si>
  <si>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</si>
  <si>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</si>
  <si>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</si>
  <si>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</si>
  <si>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</si>
  <si>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</si>
  <si>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</si>
  <si>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</si>
  <si>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</si>
  <si>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</si>
  <si>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</si>
  <si>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</si>
  <si>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</si>
  <si>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</si>
  <si>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</si>
  <si>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</si>
  <si>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</si>
  <si>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</si>
  <si>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</si>
  <si>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</si>
  <si>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</si>
  <si>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</si>
  <si>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</si>
  <si>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</si>
  <si>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</si>
  <si>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</si>
  <si>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</si>
  <si>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</si>
  <si>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</si>
  <si>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</si>
  <si>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</si>
  <si>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</si>
  <si>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</si>
  <si>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</si>
  <si>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</si>
  <si>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</si>
  <si>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</si>
  <si>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</si>
  <si>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</si>
  <si>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</si>
  <si>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</si>
  <si>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</si>
  <si>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</si>
  <si>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</si>
  <si>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</si>
  <si>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</si>
  <si>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</si>
  <si>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</si>
  <si>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</si>
  <si>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</si>
  <si>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</si>
  <si>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</si>
  <si>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</si>
  <si>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</si>
  <si>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</si>
  <si>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</si>
  <si>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</si>
  <si>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</si>
  <si>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</si>
  <si>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</si>
  <si>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</si>
  <si>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</si>
  <si>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</si>
  <si>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</si>
  <si>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</si>
  <si>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</si>
  <si>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</si>
  <si>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</si>
  <si>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</si>
  <si>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</si>
  <si>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</si>
  <si>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</si>
  <si>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</si>
  <si>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</si>
  <si>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</si>
  <si>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</si>
  <si>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</si>
  <si>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</si>
  <si>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</si>
  <si>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</si>
  <si>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</si>
  <si>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</si>
  <si>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</si>
  <si>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</si>
  <si>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</si>
  <si>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</si>
  <si>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</si>
  <si>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</si>
  <si>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</si>
  <si>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</si>
  <si>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</si>
  <si>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</si>
  <si>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</si>
  <si>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</si>
  <si>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</si>
  <si>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</si>
  <si>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</si>
  <si>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</si>
  <si>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</si>
  <si>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</si>
  <si>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</si>
  <si>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</si>
  <si>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</si>
  <si>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</si>
  <si>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</si>
  <si>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</si>
  <si>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</si>
  <si>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</si>
  <si>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</si>
  <si>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</si>
  <si>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</si>
  <si>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</si>
  <si>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</si>
  <si>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</si>
  <si>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</si>
  <si>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</si>
  <si>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</si>
  <si>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</si>
  <si>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</si>
  <si>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</si>
  <si>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</si>
  <si>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</si>
  <si>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</si>
  <si>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</si>
  <si>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</si>
  <si>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</si>
  <si>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</si>
  <si>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</si>
  <si>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</si>
  <si>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</si>
  <si>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</si>
  <si>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</si>
  <si>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</si>
  <si>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</si>
  <si>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</si>
  <si>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</si>
  <si>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</si>
  <si>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</si>
  <si>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</si>
  <si>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</si>
  <si>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</si>
  <si>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</si>
  <si>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</si>
  <si>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</si>
  <si>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</si>
  <si>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</si>
  <si>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</si>
  <si>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</si>
  <si>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</si>
  <si>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</si>
  <si>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</si>
  <si>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</si>
  <si>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</si>
  <si>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</si>
  <si>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</si>
  <si>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</si>
  <si>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</si>
  <si>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</si>
  <si>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</si>
  <si>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</si>
  <si>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</si>
  <si>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</si>
  <si>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</si>
  <si>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</si>
  <si>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</si>
  <si>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</si>
  <si>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</si>
  <si>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</si>
  <si>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</si>
  <si>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</si>
  <si>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</si>
  <si>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</si>
  <si>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</si>
  <si>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</si>
  <si>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</si>
  <si>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</si>
  <si>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</si>
  <si>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</si>
  <si>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</si>
  <si>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</si>
  <si>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</si>
  <si>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</si>
  <si>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</si>
  <si>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</si>
  <si>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</si>
  <si>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</si>
  <si>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</si>
  <si>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</si>
  <si>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</si>
  <si>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</si>
  <si>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</si>
  <si>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</si>
  <si>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</si>
  <si>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</si>
  <si>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</si>
  <si>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</si>
  <si>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</si>
  <si>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</si>
  <si>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</si>
  <si>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</si>
  <si>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</si>
  <si>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</si>
  <si>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</si>
  <si>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</si>
  <si>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</si>
  <si>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</si>
  <si>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</si>
  <si>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</si>
  <si>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</si>
  <si>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</si>
  <si>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</si>
  <si>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</si>
  <si>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</si>
  <si>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</si>
  <si>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</si>
  <si>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</si>
  <si>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</si>
  <si>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</si>
  <si>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</si>
  <si>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</si>
  <si>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</si>
  <si>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</si>
  <si>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</si>
  <si>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</si>
  <si>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</si>
  <si>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</si>
  <si>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</si>
  <si>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</si>
  <si>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</si>
  <si>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</si>
  <si>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</si>
  <si>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</si>
  <si>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</si>
  <si>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</si>
  <si>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</si>
  <si>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</si>
  <si>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</si>
  <si>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</si>
  <si>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</si>
  <si>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</si>
  <si>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</si>
  <si>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</si>
  <si>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</si>
  <si>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</si>
  <si>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</si>
  <si>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</si>
  <si>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</si>
  <si>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</si>
  <si>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</si>
  <si>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</si>
  <si>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</si>
  <si>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</si>
  <si>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</si>
  <si>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</si>
  <si>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</si>
  <si>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</si>
  <si>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</si>
  <si>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</si>
  <si>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</si>
  <si>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</si>
  <si>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</si>
  <si>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</si>
  <si>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</si>
  <si>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</si>
  <si>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</si>
  <si>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</si>
  <si>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</si>
  <si>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</si>
  <si>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</si>
  <si>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</si>
  <si>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</si>
  <si>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</si>
  <si>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</si>
  <si>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</si>
  <si>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</si>
  <si>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</si>
  <si>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</si>
  <si>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</si>
  <si>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</si>
  <si>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</si>
  <si>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</si>
  <si>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</si>
  <si>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</si>
  <si>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</si>
  <si>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</si>
  <si>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</si>
  <si>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</si>
  <si>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</si>
  <si>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</si>
  <si>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</si>
  <si>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</si>
  <si>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</si>
  <si>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</si>
  <si>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</si>
  <si>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</si>
  <si>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</si>
  <si>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</si>
  <si>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</si>
  <si>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</si>
  <si>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</si>
  <si>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</si>
  <si>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</si>
  <si>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</si>
  <si>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</si>
  <si>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</si>
  <si>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</si>
  <si>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</si>
  <si>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</si>
  <si>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</si>
  <si>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</si>
  <si>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</si>
  <si>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</si>
  <si>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</si>
  <si>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</si>
  <si>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</si>
  <si>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</si>
  <si>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</si>
  <si>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</si>
  <si>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</si>
  <si>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</si>
  <si>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</si>
  <si>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</si>
  <si>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</si>
  <si>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</si>
  <si>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</si>
  <si>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</si>
  <si>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</si>
  <si>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</si>
  <si>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</si>
  <si>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</si>
  <si>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</si>
  <si>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</si>
  <si>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</si>
  <si>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</si>
  <si>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</si>
  <si>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</si>
  <si>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</si>
  <si>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</si>
  <si>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</si>
  <si>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</si>
  <si>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</si>
  <si>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</si>
  <si>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</si>
  <si>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</si>
  <si>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</si>
  <si>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</si>
  <si>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</si>
  <si>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</si>
  <si>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</si>
  <si>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</si>
  <si>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</si>
  <si>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</si>
  <si>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</si>
  <si>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</si>
  <si>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</si>
  <si>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</si>
  <si>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</si>
  <si>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</si>
  <si>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</si>
  <si>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</si>
  <si>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</si>
  <si>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</si>
  <si>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</si>
  <si>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</si>
  <si>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</si>
  <si>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</si>
  <si>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</si>
  <si>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</si>
  <si>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</si>
  <si>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</si>
  <si>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</si>
  <si>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</si>
  <si>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</si>
  <si>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</si>
  <si>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</si>
  <si>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</si>
  <si>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</si>
  <si>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</si>
  <si>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</si>
  <si>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</si>
  <si>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</si>
  <si>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</si>
  <si>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</si>
  <si>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</si>
  <si>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</si>
  <si>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</si>
  <si>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</si>
  <si>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</si>
  <si>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</si>
  <si>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</si>
  <si>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</si>
  <si>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</si>
  <si>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</si>
  <si>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</si>
  <si>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</si>
  <si>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</si>
  <si>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</si>
  <si>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</si>
  <si>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</si>
  <si>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</si>
  <si>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</si>
  <si>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</si>
  <si>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</si>
  <si>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</si>
  <si>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</si>
  <si>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</si>
  <si>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</si>
  <si>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</si>
  <si>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</si>
  <si>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</si>
  <si>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</si>
  <si>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</si>
  <si>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</si>
  <si>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</si>
  <si>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</si>
  <si>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</si>
  <si>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</si>
  <si>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</si>
  <si>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</si>
  <si>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</si>
  <si>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</si>
  <si>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</si>
  <si>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</si>
  <si>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</si>
  <si>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</si>
  <si>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</si>
  <si>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</si>
  <si>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</si>
  <si>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</si>
  <si>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</si>
  <si>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</si>
  <si>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</si>
  <si>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</si>
  <si>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</si>
  <si>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</si>
  <si>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</si>
  <si>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</si>
  <si>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</si>
  <si>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</si>
  <si>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</si>
  <si>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</si>
  <si>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</si>
  <si>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</si>
  <si>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</si>
  <si>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</si>
  <si>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</si>
  <si>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</si>
  <si>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</si>
  <si>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</si>
  <si>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</si>
  <si>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</si>
  <si>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</si>
  <si>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</si>
  <si>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</si>
  <si>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</si>
  <si>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</si>
  <si>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</si>
  <si>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</si>
  <si>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</si>
  <si>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</si>
  <si>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</si>
  <si>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</si>
  <si>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</si>
  <si>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</si>
  <si>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</si>
  <si>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</si>
  <si>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</si>
  <si>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</si>
  <si>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</si>
  <si>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</si>
  <si>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</si>
  <si>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</si>
  <si>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</si>
  <si>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</si>
  <si>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</si>
  <si>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</si>
  <si>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</si>
  <si>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</si>
  <si>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</si>
  <si>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</si>
  <si>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</si>
  <si>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</si>
  <si>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</si>
  <si>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</si>
  <si>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</si>
  <si>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</si>
  <si>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</si>
  <si>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</si>
  <si>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</si>
  <si>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</si>
  <si>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</si>
  <si>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</si>
  <si>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</si>
  <si>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</si>
  <si>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</si>
  <si>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</si>
  <si>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</si>
  <si>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</si>
  <si>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</si>
  <si>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</si>
  <si>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</si>
  <si>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</si>
  <si>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</si>
  <si>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</si>
  <si>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</si>
  <si>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</si>
  <si>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</si>
  <si>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</si>
  <si>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</si>
  <si>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</si>
  <si>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</si>
  <si>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</si>
  <si>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</si>
  <si>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</si>
  <si>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</si>
  <si>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</si>
  <si>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</si>
  <si>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</si>
  <si>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</si>
  <si>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</si>
  <si>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</si>
  <si>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</si>
  <si>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</si>
  <si>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</si>
  <si>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</si>
  <si>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</si>
  <si>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</si>
  <si>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</si>
  <si>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</si>
  <si>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</si>
  <si>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</si>
  <si>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</si>
  <si>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</si>
  <si>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</si>
  <si>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</si>
  <si>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</si>
  <si>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</si>
  <si>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</si>
  <si>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</si>
  <si>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</si>
  <si>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</si>
  <si>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</si>
  <si>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</si>
  <si>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</si>
  <si>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</si>
  <si>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</si>
  <si>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</si>
  <si>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</si>
  <si>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</si>
  <si>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</si>
  <si>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</si>
  <si>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</si>
  <si>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</si>
  <si>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</si>
  <si>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</si>
  <si>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</si>
  <si>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</si>
  <si>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</si>
  <si>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</si>
  <si>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</si>
  <si>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</si>
  <si>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</si>
  <si>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</si>
  <si>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</si>
  <si>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</si>
  <si>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</si>
  <si>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</si>
  <si>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</si>
  <si>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</si>
  <si>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</si>
  <si>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</si>
  <si>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</si>
  <si>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</si>
  <si>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</si>
  <si>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</si>
  <si>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</si>
  <si>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</si>
  <si>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</si>
  <si>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</si>
  <si>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</si>
  <si>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</si>
  <si>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</si>
  <si>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</si>
  <si>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</si>
  <si>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</si>
  <si>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</si>
  <si>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</si>
  <si>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</si>
  <si>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</si>
  <si>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</si>
  <si>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</si>
  <si>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</si>
  <si>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</si>
  <si>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</si>
  <si>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</si>
  <si>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</si>
  <si>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</si>
  <si>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</si>
  <si>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</si>
  <si>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</si>
  <si>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</si>
  <si>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</si>
  <si>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</si>
  <si>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</si>
  <si>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</si>
  <si>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</si>
  <si>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</si>
  <si>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</si>
  <si>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</si>
  <si>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</si>
  <si>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</si>
  <si>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</si>
  <si>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</si>
  <si>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</si>
  <si>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</si>
  <si>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</si>
  <si>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</si>
  <si>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</si>
  <si>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</si>
  <si>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</si>
  <si>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</si>
  <si>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</si>
  <si>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</si>
  <si>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</si>
  <si>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</si>
  <si>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</si>
  <si>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</si>
  <si>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</si>
  <si>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</si>
  <si>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</si>
  <si>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</si>
  <si>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</si>
  <si>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</si>
  <si>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</si>
  <si>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</si>
  <si>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</si>
  <si>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</si>
  <si>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</si>
  <si>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</si>
  <si>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</si>
  <si>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</si>
  <si>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</si>
  <si>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</si>
  <si>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</si>
  <si>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</si>
  <si>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</si>
  <si>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</si>
  <si>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</si>
  <si>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</si>
  <si>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</si>
  <si>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</si>
  <si>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</si>
  <si>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</si>
  <si>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</si>
  <si>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</si>
  <si>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</si>
  <si>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</si>
  <si>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</si>
  <si>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</si>
  <si>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</si>
  <si>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</si>
  <si>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</si>
  <si>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</si>
  <si>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</si>
  <si>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</si>
  <si>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</si>
  <si>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</si>
  <si>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</si>
  <si>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</si>
  <si>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</si>
  <si>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</si>
  <si>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</si>
  <si>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</si>
  <si>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</si>
  <si>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</si>
  <si>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</si>
  <si>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</si>
  <si>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</si>
  <si>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</si>
  <si>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</si>
  <si>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</si>
  <si>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</si>
  <si>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</si>
  <si>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</si>
  <si>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</si>
  <si>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</si>
  <si>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</si>
  <si>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</si>
  <si>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</si>
  <si>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</si>
  <si>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</si>
  <si>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</si>
  <si>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</si>
  <si>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</si>
  <si>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</si>
  <si>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</si>
  <si>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</si>
  <si>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</si>
  <si>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</si>
  <si>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</si>
  <si>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</si>
  <si>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</si>
  <si>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</si>
  <si>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</si>
  <si>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</si>
  <si>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</si>
  <si>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</si>
  <si>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</si>
  <si>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</si>
  <si>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</si>
  <si>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</si>
  <si>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</si>
  <si>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</si>
  <si>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</si>
  <si>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</si>
  <si>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</si>
  <si>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</si>
  <si>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</si>
  <si>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</si>
  <si>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</si>
  <si>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</si>
  <si>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</si>
  <si>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</si>
  <si>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</si>
  <si>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</si>
  <si>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</si>
  <si>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</si>
  <si>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</si>
  <si>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</si>
  <si>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</si>
  <si>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</si>
  <si>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</si>
  <si>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</si>
  <si>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</si>
  <si>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</si>
  <si>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</si>
  <si>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</si>
  <si>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</si>
  <si>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</si>
  <si>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</si>
  <si>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</si>
  <si>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</si>
  <si>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</si>
  <si>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</si>
  <si>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</si>
  <si>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</si>
  <si>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</si>
  <si>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</si>
  <si>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</si>
  <si>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</si>
  <si>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</si>
  <si>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</si>
  <si>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</si>
  <si>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</si>
  <si>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</si>
  <si>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</si>
  <si>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</si>
  <si>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</si>
  <si>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</si>
  <si>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</si>
  <si>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</si>
  <si>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</si>
  <si>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</si>
  <si>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</si>
  <si>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</si>
  <si>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</si>
  <si>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</si>
  <si>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</si>
  <si>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</si>
  <si>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</si>
  <si>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</si>
  <si>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</si>
  <si>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</si>
  <si>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</si>
  <si>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</si>
  <si>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</si>
  <si>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</si>
  <si>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</si>
  <si>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</si>
  <si>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</si>
  <si>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</si>
  <si>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</si>
  <si>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</si>
  <si>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</si>
  <si>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</si>
  <si>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</si>
  <si>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</si>
  <si>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</si>
  <si>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</si>
  <si>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</si>
  <si>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</si>
  <si>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</si>
  <si>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</si>
  <si>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</si>
  <si>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</si>
  <si>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</si>
  <si>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</si>
  <si>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</si>
  <si>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</si>
  <si>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</si>
  <si>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</si>
  <si>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</si>
  <si>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</si>
  <si>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</si>
  <si>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</si>
  <si>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</si>
  <si>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</si>
  <si>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</si>
  <si>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</si>
  <si>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</si>
  <si>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</si>
  <si>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</si>
  <si>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</si>
  <si>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</si>
  <si>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</si>
  <si>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</si>
  <si>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</si>
  <si>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</si>
  <si>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</si>
  <si>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</si>
  <si>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</si>
  <si>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</si>
  <si>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</si>
  <si>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</si>
  <si>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</si>
  <si>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</si>
  <si>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</si>
  <si>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</si>
  <si>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</si>
  <si>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</si>
  <si>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</si>
  <si>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</si>
  <si>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</si>
  <si>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</si>
  <si>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</si>
  <si>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</si>
  <si>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</si>
  <si>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</si>
  <si>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</si>
  <si>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</si>
  <si>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</si>
  <si>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</si>
  <si>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</si>
  <si>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</si>
  <si>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</si>
  <si>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</si>
  <si>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</si>
  <si>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</si>
  <si>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</si>
  <si>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</si>
  <si>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</si>
  <si>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</si>
  <si>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</si>
  <si>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</si>
  <si>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</si>
  <si>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</si>
  <si>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</si>
  <si>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</si>
  <si>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</si>
  <si>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</si>
  <si>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</si>
  <si>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</si>
  <si>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</si>
  <si>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</si>
  <si>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</si>
  <si>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</si>
  <si>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</si>
  <si>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</si>
  <si>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</si>
  <si>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</si>
  <si>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</si>
  <si>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</si>
  <si>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</si>
  <si>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</si>
  <si>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</si>
  <si>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</si>
  <si>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</si>
  <si>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</si>
  <si>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</si>
  <si>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</si>
  <si>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</si>
  <si>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</si>
  <si>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</si>
  <si>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</si>
  <si>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</si>
  <si>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</si>
  <si>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</si>
  <si>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</si>
  <si>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</si>
  <si>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</si>
  <si>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</si>
  <si>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</si>
  <si>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</si>
  <si>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</si>
  <si>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</si>
  <si>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</si>
  <si>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</si>
  <si>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</si>
  <si>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</si>
  <si>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</si>
  <si>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</si>
  <si>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</si>
  <si>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</si>
  <si>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</si>
  <si>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</si>
  <si>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</si>
  <si>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</si>
  <si>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</si>
  <si>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</si>
  <si>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</si>
  <si>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</si>
  <si>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</si>
  <si>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</si>
  <si>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</si>
  <si>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</si>
  <si>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</si>
  <si>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</si>
  <si>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</si>
  <si>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</si>
  <si>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</si>
  <si>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</si>
  <si>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</si>
  <si>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</si>
  <si>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</si>
  <si>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</si>
  <si>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</si>
  <si>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</si>
  <si>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</si>
  <si>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</si>
  <si>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</si>
  <si>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</si>
  <si>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</si>
  <si>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</si>
  <si>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</si>
  <si>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</si>
  <si>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</si>
  <si>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</si>
  <si>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</si>
  <si>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</si>
  <si>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</si>
  <si>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</si>
  <si>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</si>
  <si>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</si>
  <si>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</si>
  <si>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</si>
  <si>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</si>
  <si>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</si>
  <si>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</si>
  <si>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</si>
  <si>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</si>
  <si>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</si>
  <si>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</si>
  <si>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</si>
  <si>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</si>
  <si>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</si>
  <si>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</si>
  <si>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</si>
  <si>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</si>
  <si>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</si>
  <si>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</si>
  <si>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</si>
  <si>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</si>
  <si>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</si>
  <si>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</si>
  <si>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</si>
  <si>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</si>
  <si>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</si>
  <si>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</si>
  <si>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</si>
  <si>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</si>
  <si>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</si>
  <si>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</si>
  <si>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</si>
  <si>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</si>
  <si>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</si>
  <si>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</si>
  <si>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</si>
  <si>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</si>
  <si>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</si>
  <si>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</si>
  <si>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</si>
  <si>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</si>
  <si>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</si>
  <si>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</si>
  <si>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</si>
  <si>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</si>
  <si>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</si>
  <si>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</si>
  <si>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</si>
  <si>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</si>
  <si>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</si>
  <si>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</si>
  <si>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</si>
  <si>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</si>
  <si>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</si>
  <si>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</si>
  <si>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</si>
  <si>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</si>
  <si>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</si>
  <si>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</si>
  <si>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</si>
  <si>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</si>
  <si>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</si>
  <si>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</si>
  <si>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</si>
  <si>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</si>
  <si>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</si>
  <si>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</si>
  <si>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</si>
  <si>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</si>
  <si>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</si>
  <si>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</si>
  <si>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</si>
  <si>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</si>
  <si>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</si>
  <si>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</si>
  <si>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</si>
  <si>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</si>
  <si>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</si>
  <si>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</si>
  <si>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</si>
  <si>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</si>
  <si>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</si>
  <si>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</si>
  <si>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</si>
  <si>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</si>
  <si>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</si>
  <si>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</si>
  <si>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</si>
  <si>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</si>
  <si>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</si>
  <si>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</si>
  <si>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</si>
  <si>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</si>
  <si>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</si>
  <si>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</si>
  <si>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</si>
  <si>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</si>
  <si>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</si>
  <si>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</si>
  <si>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</si>
  <si>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</si>
  <si>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</si>
  <si>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</si>
  <si>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</si>
  <si>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</si>
  <si>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</si>
  <si>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</si>
  <si>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</si>
  <si>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</si>
  <si>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</si>
  <si>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</si>
  <si>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</si>
  <si>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</si>
  <si>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</si>
  <si>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</si>
  <si>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</si>
  <si>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</si>
  <si>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</si>
  <si>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</si>
  <si>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</si>
  <si>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</si>
  <si>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</si>
  <si>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</si>
  <si>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</si>
  <si>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</si>
  <si>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</si>
  <si>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</si>
  <si>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</si>
  <si>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</si>
  <si>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</si>
  <si>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</si>
  <si>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</si>
  <si>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</si>
  <si>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</si>
  <si>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</si>
  <si>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</si>
  <si>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</si>
  <si>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</si>
  <si>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</si>
  <si>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</si>
  <si>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</si>
  <si>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</si>
  <si>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</si>
  <si>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</si>
  <si>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</si>
  <si>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</si>
  <si>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</si>
  <si>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</si>
  <si>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</si>
  <si>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</si>
  <si>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</si>
  <si>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</si>
  <si>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</si>
  <si>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</si>
  <si>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</si>
  <si>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</si>
  <si>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</si>
  <si>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</si>
  <si>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</si>
  <si>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</si>
  <si>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</si>
  <si>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</si>
  <si>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</si>
  <si>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</si>
  <si>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</si>
  <si>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</si>
  <si>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</si>
  <si>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</si>
  <si>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</si>
  <si>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</si>
  <si>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</si>
  <si>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</si>
  <si>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</si>
  <si>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</si>
  <si>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</si>
  <si>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</si>
  <si>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</si>
  <si>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</si>
  <si>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</si>
  <si>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</si>
  <si>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</si>
  <si>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</si>
  <si>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</si>
  <si>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</si>
  <si>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</si>
  <si>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</si>
  <si>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</si>
  <si>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</si>
  <si>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</si>
  <si>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</si>
  <si>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</si>
  <si>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</si>
  <si>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</si>
  <si>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</si>
  <si>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</si>
  <si>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</si>
  <si>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</si>
  <si>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</si>
  <si>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</si>
  <si>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</si>
  <si>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</si>
  <si>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</si>
  <si>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</si>
  <si>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</si>
  <si>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</si>
  <si>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</si>
  <si>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</si>
  <si>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</si>
  <si>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</si>
  <si>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</si>
  <si>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</si>
  <si>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</si>
  <si>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</si>
  <si>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</si>
  <si>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</si>
  <si>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</si>
  <si>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</si>
  <si>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</si>
  <si>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</si>
  <si>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</si>
  <si>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</si>
  <si>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</si>
  <si>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</si>
  <si>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</si>
  <si>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</si>
  <si>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</si>
  <si>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</si>
  <si>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</si>
  <si>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</si>
  <si>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</si>
  <si>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</si>
  <si>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</si>
  <si>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</si>
  <si>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</si>
  <si>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</si>
  <si>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</si>
  <si>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</si>
  <si>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</si>
  <si>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</si>
  <si>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</si>
  <si>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</si>
  <si>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</si>
  <si>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</si>
  <si>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</si>
  <si>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</si>
  <si>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</si>
  <si>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</si>
  <si>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</si>
  <si>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</si>
  <si>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</si>
  <si>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</si>
  <si>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</si>
  <si>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</si>
  <si>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</si>
  <si>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</si>
  <si>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</si>
  <si>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</si>
  <si>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</si>
  <si>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</si>
  <si>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</si>
  <si>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</si>
  <si>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</si>
  <si>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</si>
  <si>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</si>
  <si>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</si>
  <si>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</si>
  <si>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</si>
  <si>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</si>
  <si>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</si>
  <si>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</si>
  <si>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</si>
  <si>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</si>
  <si>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</si>
  <si>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</si>
  <si>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</si>
  <si>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</si>
  <si>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</si>
  <si>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</si>
  <si>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</si>
  <si>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</si>
  <si>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</si>
  <si>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</si>
  <si>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</si>
  <si>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</si>
  <si>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</si>
  <si>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</si>
  <si>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</si>
  <si>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</si>
  <si>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</si>
  <si>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</si>
  <si>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</si>
  <si>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</si>
  <si>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</si>
  <si>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</si>
  <si>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</si>
  <si>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</si>
  <si>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</si>
  <si>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</si>
  <si>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</si>
  <si>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</si>
  <si>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</si>
  <si>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</si>
  <si>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</si>
  <si>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</si>
  <si>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</si>
  <si>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</si>
  <si>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</si>
  <si>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</si>
  <si>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</si>
  <si>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</si>
  <si>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</si>
  <si>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</si>
  <si>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</si>
  <si>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</si>
  <si>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</si>
  <si>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</si>
  <si>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</si>
  <si>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</si>
  <si>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</si>
  <si>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</si>
  <si>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</si>
  <si>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</si>
  <si>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</si>
  <si>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</si>
  <si>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</si>
  <si>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</si>
  <si>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</si>
  <si>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</si>
  <si>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</si>
  <si>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</si>
  <si>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</si>
  <si>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</si>
  <si>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</si>
  <si>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</si>
  <si>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</si>
  <si>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</si>
  <si>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</si>
  <si>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</si>
  <si>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</si>
  <si>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</si>
  <si>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</si>
  <si>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</si>
  <si>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</si>
  <si>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</si>
  <si>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</si>
  <si>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</si>
  <si>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</si>
  <si>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</si>
  <si>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</si>
  <si>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</si>
  <si>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</si>
  <si>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</si>
  <si>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</si>
  <si>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</si>
  <si>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</si>
  <si>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</si>
  <si>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</si>
  <si>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</si>
  <si>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</si>
  <si>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</si>
  <si>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</si>
  <si>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</si>
  <si>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</si>
  <si>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</si>
  <si>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</si>
  <si>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</si>
  <si>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</si>
  <si>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</si>
  <si>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</si>
  <si>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</si>
  <si>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</si>
  <si>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</si>
  <si>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</si>
  <si>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</si>
  <si>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</si>
  <si>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</si>
  <si>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</si>
  <si>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</si>
  <si>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</si>
  <si>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</si>
  <si>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</si>
  <si>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</si>
  <si>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</si>
  <si>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</si>
  <si>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</si>
  <si>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</si>
  <si>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</si>
  <si>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</si>
  <si>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</si>
  <si>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</si>
  <si>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</si>
  <si>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</si>
  <si>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</si>
  <si>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</si>
  <si>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</si>
  <si>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</si>
  <si>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</si>
  <si>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</si>
  <si>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</si>
  <si>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</si>
  <si>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</si>
  <si>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</si>
  <si>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</si>
  <si>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</si>
  <si>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</si>
  <si>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</si>
  <si>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</si>
  <si>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</si>
  <si>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</si>
  <si>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</si>
  <si>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</si>
  <si>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</si>
  <si>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</si>
  <si>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</si>
  <si>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</si>
  <si>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</si>
  <si>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</si>
  <si>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</si>
  <si>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</si>
  <si>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</si>
  <si>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</si>
  <si>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</si>
  <si>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</si>
  <si>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</si>
  <si>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</si>
  <si>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</si>
  <si>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</si>
  <si>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</si>
  <si>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</si>
  <si>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</si>
  <si>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</si>
  <si>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</si>
  <si>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</si>
  <si>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</si>
  <si>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</si>
  <si>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</si>
  <si>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</si>
  <si>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</si>
  <si>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</si>
  <si>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</si>
  <si>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</si>
  <si>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</si>
  <si>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</si>
  <si>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</si>
  <si>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</si>
  <si>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</si>
  <si>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</si>
  <si>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</si>
  <si>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</si>
  <si>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</si>
  <si>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</si>
  <si>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</si>
  <si>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</si>
  <si>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</si>
  <si>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</si>
  <si>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</si>
  <si>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</si>
  <si>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</si>
  <si>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</si>
  <si>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</si>
  <si>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</si>
  <si>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</si>
  <si>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</si>
  <si>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</si>
  <si>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</si>
  <si>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</si>
  <si>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</si>
  <si>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</si>
  <si>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</si>
  <si>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</si>
  <si>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</si>
  <si>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</si>
  <si>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</si>
  <si>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</si>
  <si>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</si>
  <si>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</si>
  <si>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</si>
  <si>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</si>
  <si>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</si>
  <si>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</si>
  <si>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</si>
  <si>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</si>
  <si>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</si>
  <si>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</si>
  <si>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</si>
  <si>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</si>
  <si>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</si>
  <si>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</si>
  <si>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</si>
  <si>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</si>
  <si>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</si>
  <si>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</si>
  <si>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</si>
  <si>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</si>
  <si>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</si>
  <si>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</si>
  <si>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</si>
  <si>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</si>
  <si>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</si>
  <si>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</si>
  <si>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</si>
  <si>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</si>
  <si>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</si>
  <si>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</si>
  <si>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</si>
  <si>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</si>
  <si>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</si>
  <si>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</si>
  <si>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</si>
  <si>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</si>
  <si>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</si>
  <si>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</si>
  <si>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</si>
  <si>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</si>
  <si>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</si>
  <si>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</si>
  <si>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</si>
  <si>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</si>
  <si>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</si>
  <si>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</si>
  <si>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</si>
  <si>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</si>
  <si>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</si>
  <si>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</si>
  <si>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</si>
  <si>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</si>
  <si>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</si>
  <si>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</si>
  <si>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</si>
  <si>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</si>
  <si>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</si>
  <si>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</si>
  <si>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</si>
  <si>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</si>
  <si>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</si>
  <si>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</si>
  <si>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</si>
  <si>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</si>
  <si>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</si>
  <si>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</si>
  <si>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</si>
  <si>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</si>
  <si>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</si>
  <si>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</si>
  <si>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</si>
  <si>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</si>
  <si>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</si>
  <si>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</si>
  <si>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</si>
  <si>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</si>
  <si>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</si>
  <si>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</si>
  <si>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</si>
  <si>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</si>
  <si>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</si>
  <si>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</si>
  <si>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</si>
  <si>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</si>
  <si>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</si>
  <si>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</si>
  <si>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</si>
  <si>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</si>
  <si>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</si>
  <si>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</si>
  <si>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</si>
  <si>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</si>
  <si>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</si>
  <si>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</si>
  <si>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</si>
  <si>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</si>
  <si>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</si>
  <si>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</si>
  <si>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</si>
  <si>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</si>
  <si>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</si>
  <si>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</si>
  <si>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</si>
  <si>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</si>
  <si>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</si>
  <si>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</si>
  <si>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</si>
  <si>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</si>
  <si>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</si>
  <si>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</si>
  <si>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</si>
  <si>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</si>
  <si>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</si>
  <si>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</si>
  <si>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</si>
  <si>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</si>
  <si>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</si>
  <si>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</si>
  <si>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</si>
  <si>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</si>
  <si>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</si>
  <si>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</si>
  <si>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</si>
  <si>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</si>
  <si>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</si>
  <si>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</si>
  <si>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</si>
  <si>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</si>
  <si>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</si>
  <si>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</si>
  <si>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</si>
  <si>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</si>
  <si>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</si>
  <si>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</si>
  <si>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</si>
  <si>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</si>
  <si>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</si>
  <si>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</si>
  <si>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</si>
  <si>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</si>
  <si>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</si>
  <si>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</si>
  <si>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</si>
  <si>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</si>
  <si>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</si>
  <si>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</si>
  <si>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</si>
  <si>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</si>
  <si>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</si>
  <si>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</si>
  <si>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</si>
  <si>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</si>
  <si>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</si>
  <si>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</si>
  <si>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</si>
  <si>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</si>
  <si>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</si>
  <si>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</si>
  <si>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</si>
  <si>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</si>
  <si>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</si>
  <si>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</si>
  <si>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</si>
  <si>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</si>
  <si>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</si>
  <si>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</si>
  <si>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</si>
  <si>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</si>
  <si>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</si>
  <si>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</si>
  <si>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</si>
  <si>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</si>
  <si>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</si>
  <si>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</si>
  <si>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</si>
  <si>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</si>
  <si>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</si>
  <si>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</si>
  <si>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</si>
  <si>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</si>
  <si>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</si>
  <si>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</si>
  <si>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</si>
  <si>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</si>
  <si>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</si>
  <si>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</si>
  <si>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</si>
  <si>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</si>
  <si>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</si>
  <si>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</si>
  <si>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</si>
  <si>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</si>
  <si>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</si>
  <si>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</si>
  <si>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</si>
  <si>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</si>
  <si>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</si>
  <si>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</si>
  <si>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</si>
  <si>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</si>
  <si>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</si>
  <si>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</si>
  <si>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</si>
  <si>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</si>
  <si>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</si>
  <si>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</si>
  <si>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</si>
  <si>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</si>
  <si>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</si>
  <si>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</si>
  <si>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</si>
  <si>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</si>
  <si>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</si>
  <si>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</si>
  <si>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</si>
  <si>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</si>
  <si>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</si>
  <si>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</si>
  <si>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</si>
  <si>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</si>
  <si>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</si>
  <si>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</si>
  <si>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</si>
  <si>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</si>
  <si>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</si>
  <si>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</si>
  <si>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</si>
  <si>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</si>
  <si>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</si>
  <si>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</si>
  <si>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</si>
  <si>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</si>
  <si>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</si>
  <si>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</si>
  <si>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</si>
  <si>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</si>
  <si>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</si>
  <si>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</si>
  <si>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</si>
  <si>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</si>
  <si>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</si>
  <si>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</si>
  <si>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</si>
  <si>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</si>
  <si>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</si>
  <si>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</si>
  <si>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</si>
  <si>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</si>
  <si>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</si>
  <si>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</si>
  <si>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</si>
  <si>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</si>
  <si>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</si>
  <si>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</si>
  <si>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</si>
  <si>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</si>
  <si>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</si>
  <si>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</si>
  <si>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</si>
  <si>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</si>
  <si>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</si>
  <si>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</si>
  <si>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</si>
  <si>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</si>
  <si>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</si>
  <si>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</si>
  <si>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</si>
  <si>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</si>
  <si>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</si>
  <si>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</si>
  <si>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</si>
  <si>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</si>
  <si>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</si>
  <si>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</si>
  <si>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</si>
  <si>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</si>
  <si>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</si>
  <si>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</si>
  <si>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</si>
  <si>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</si>
  <si>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</si>
  <si>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</si>
  <si>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</si>
  <si>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</si>
  <si>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</si>
  <si>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</si>
  <si>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</si>
  <si>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</si>
  <si>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</si>
  <si>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</si>
  <si>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</si>
  <si>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</si>
  <si>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</si>
  <si>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</si>
  <si>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</si>
  <si>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</si>
  <si>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</si>
  <si>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</si>
  <si>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</si>
  <si>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</si>
  <si>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</si>
  <si>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</si>
  <si>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</si>
  <si>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</si>
  <si>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</si>
  <si>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</si>
  <si>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</si>
  <si>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</si>
  <si>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</si>
  <si>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</si>
  <si>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</si>
  <si>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</si>
  <si>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</si>
  <si>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</si>
  <si>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</si>
  <si>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</si>
  <si>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</si>
  <si>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</si>
  <si>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</si>
  <si>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</si>
  <si>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</si>
  <si>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</si>
  <si>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</si>
  <si>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</si>
  <si>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</si>
  <si>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</si>
  <si>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</si>
  <si>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</si>
  <si>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</si>
  <si>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</si>
  <si>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</si>
  <si>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</si>
  <si>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</si>
  <si>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</si>
  <si>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</si>
  <si>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</si>
  <si>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</si>
  <si>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</si>
  <si>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</si>
  <si>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</si>
  <si>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</si>
  <si>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</si>
  <si>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</si>
  <si>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</si>
  <si>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</si>
  <si>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</si>
  <si>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</si>
  <si>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</si>
  <si>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</si>
  <si>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</si>
  <si>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</si>
  <si>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</si>
  <si>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</si>
  <si>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</si>
  <si>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</si>
  <si>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</si>
  <si>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</si>
  <si>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</si>
  <si>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</si>
  <si>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</si>
  <si>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</si>
  <si>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</si>
  <si>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</si>
  <si>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</si>
  <si>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</si>
  <si>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</si>
  <si>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</si>
  <si>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</si>
  <si>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</si>
  <si>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</si>
  <si>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</si>
  <si>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</si>
  <si>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</si>
  <si>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</si>
  <si>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</si>
  <si>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</si>
  <si>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</si>
  <si>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</si>
  <si>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</si>
  <si>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</si>
  <si>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</si>
  <si>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</si>
  <si>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</si>
  <si>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</si>
  <si>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</si>
  <si>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</si>
  <si>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</si>
  <si>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</si>
  <si>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</si>
  <si>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</si>
  <si>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</si>
  <si>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</si>
  <si>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</si>
  <si>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</si>
  <si>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</si>
  <si>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</si>
  <si>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</si>
  <si>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</si>
  <si>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</si>
  <si>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</si>
  <si>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</si>
  <si>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</si>
  <si>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</si>
  <si>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</si>
  <si>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</si>
  <si>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</si>
  <si>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</si>
  <si>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</si>
  <si>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</si>
  <si>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</si>
  <si>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</si>
  <si>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</si>
  <si>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</si>
  <si>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</si>
  <si>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</si>
  <si>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</si>
  <si>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</si>
  <si>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</si>
  <si>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</si>
  <si>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</si>
  <si>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</si>
  <si>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</si>
  <si>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</si>
  <si>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</si>
  <si>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</si>
  <si>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</si>
  <si>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</si>
  <si>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</si>
  <si>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</si>
  <si>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</si>
  <si>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</si>
  <si>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</si>
  <si>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</si>
  <si>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</si>
  <si>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</si>
  <si>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</si>
  <si>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</si>
  <si>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</si>
  <si>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</si>
  <si>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</si>
  <si>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</si>
  <si>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</si>
  <si>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</si>
  <si>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</si>
  <si>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</si>
  <si>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</si>
  <si>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</si>
  <si>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</si>
  <si>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</si>
  <si>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</si>
  <si>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</si>
  <si>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</si>
  <si>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</si>
  <si>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</si>
  <si>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</si>
  <si>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</si>
  <si>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</si>
  <si>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</si>
  <si>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</si>
  <si>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</si>
  <si>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</si>
  <si>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</si>
  <si>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</si>
  <si>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</si>
  <si>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</si>
  <si>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</si>
  <si>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</si>
  <si>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</si>
  <si>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</si>
  <si>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</si>
  <si>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</si>
  <si>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</si>
  <si>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</si>
  <si>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</si>
  <si>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</si>
  <si>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</si>
  <si>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</si>
  <si>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</si>
  <si>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</si>
  <si>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</si>
  <si>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</si>
  <si>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</si>
  <si>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</si>
  <si>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</si>
  <si>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</si>
  <si>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</si>
  <si>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</si>
  <si>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</si>
  <si>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</si>
  <si>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</si>
  <si>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</si>
  <si>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</si>
  <si>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</si>
  <si>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</si>
  <si>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</si>
  <si>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</si>
  <si>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</si>
  <si>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</si>
  <si>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</si>
  <si>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</si>
  <si>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</si>
  <si>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</si>
  <si>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</si>
  <si>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</si>
  <si>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</si>
  <si>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</si>
  <si>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</si>
  <si>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</si>
  <si>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</si>
  <si>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</si>
  <si>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</si>
  <si>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</si>
  <si>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</si>
  <si>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</si>
  <si>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</si>
  <si>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</si>
  <si>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</si>
  <si>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</si>
  <si>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</si>
  <si>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</si>
  <si>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</si>
  <si>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</si>
  <si>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</si>
  <si>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</si>
  <si>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</si>
  <si>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</si>
  <si>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</si>
  <si>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</si>
  <si>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</si>
  <si>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</si>
  <si>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</si>
  <si>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</si>
  <si>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</si>
  <si>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</si>
  <si>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</si>
  <si>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</si>
  <si>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</si>
  <si>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</si>
  <si>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</si>
  <si>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</si>
  <si>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</si>
  <si>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</si>
  <si>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</si>
  <si>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</si>
  <si>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</si>
  <si>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</si>
  <si>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</si>
  <si>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</si>
  <si>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</si>
  <si>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</si>
  <si>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</si>
  <si>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</si>
  <si>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</si>
  <si>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</si>
  <si>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</si>
  <si>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</si>
  <si>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</si>
  <si>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</si>
  <si>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</si>
  <si>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</si>
  <si>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</si>
  <si>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</si>
  <si>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</si>
  <si>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</si>
  <si>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</si>
  <si>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</si>
  <si>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</si>
  <si>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</si>
  <si>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</si>
  <si>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</si>
  <si>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</si>
  <si>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</si>
  <si>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</si>
  <si>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</si>
  <si>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</si>
  <si>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</si>
  <si>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</si>
  <si>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</si>
  <si>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</si>
  <si>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</si>
  <si>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</si>
  <si>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</si>
  <si>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</si>
  <si>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</si>
  <si>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</si>
  <si>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</si>
  <si>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</si>
  <si>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</si>
  <si>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</si>
  <si>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</si>
  <si>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</si>
  <si>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</si>
  <si>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</si>
  <si>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</si>
  <si>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</si>
  <si>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</si>
  <si>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</si>
  <si>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</si>
  <si>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</si>
  <si>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</si>
  <si>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</si>
  <si>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</si>
  <si>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</si>
  <si>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</si>
  <si>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</si>
  <si>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</si>
  <si>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</si>
  <si>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</si>
  <si>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</si>
  <si>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</si>
  <si>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</si>
  <si>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</si>
  <si>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</si>
  <si>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</si>
  <si>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</si>
  <si>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</si>
  <si>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</si>
  <si>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</si>
  <si>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</si>
  <si>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</si>
  <si>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</si>
  <si>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</si>
  <si>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</si>
  <si>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</si>
  <si>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</si>
  <si>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</si>
  <si>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</si>
  <si>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</si>
  <si>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</si>
  <si>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</si>
  <si>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</si>
  <si>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</si>
  <si>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</si>
  <si>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</si>
  <si>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</si>
  <si>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</si>
  <si>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</si>
  <si>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</si>
  <si>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</si>
  <si>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</si>
  <si>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</si>
  <si>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</si>
  <si>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</si>
  <si>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</si>
  <si>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</si>
  <si>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</si>
  <si>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</si>
  <si>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</si>
  <si>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</si>
  <si>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</si>
  <si>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</si>
  <si>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</si>
  <si>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</si>
  <si>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</si>
  <si>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</si>
  <si>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</si>
  <si>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</si>
  <si>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</si>
  <si>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</si>
  <si>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</si>
  <si>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</si>
  <si>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</si>
  <si>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</si>
  <si>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</si>
  <si>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</si>
  <si>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</si>
  <si>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</si>
  <si>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</si>
  <si>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</si>
  <si>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</si>
  <si>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</si>
  <si>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</si>
  <si>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</si>
  <si>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</si>
  <si>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</si>
  <si>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</si>
  <si>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</si>
  <si>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</si>
  <si>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</si>
  <si>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</si>
  <si>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</si>
  <si>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</si>
  <si>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</si>
  <si>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</si>
  <si>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</si>
  <si>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</si>
  <si>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</si>
  <si>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</si>
  <si>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</si>
  <si>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</si>
  <si>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</si>
  <si>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</si>
  <si>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</si>
  <si>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</si>
  <si>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</si>
  <si>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</si>
  <si>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</si>
  <si>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</si>
  <si>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</si>
  <si>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</si>
  <si>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</si>
  <si>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</si>
  <si>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</si>
  <si>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</si>
  <si>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</si>
  <si>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</si>
  <si>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</si>
  <si>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</si>
  <si>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</si>
  <si>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</si>
  <si>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</si>
  <si>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</si>
  <si>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</si>
  <si>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</si>
  <si>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</si>
  <si>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</si>
  <si>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</si>
  <si>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</si>
  <si>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</si>
  <si>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</si>
  <si>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</si>
  <si>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</si>
  <si>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</si>
  <si>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</si>
  <si>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</si>
  <si>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</si>
  <si>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</si>
  <si>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</si>
  <si>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</si>
  <si>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</si>
  <si>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</si>
  <si>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</si>
  <si>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</si>
  <si>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</si>
  <si>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</si>
  <si>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</si>
  <si>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</si>
  <si>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</si>
  <si>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</si>
  <si>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</si>
  <si>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</si>
  <si>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</si>
  <si>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</si>
  <si>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</si>
  <si>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</si>
  <si>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</si>
  <si>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</si>
  <si>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</si>
  <si>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</si>
  <si>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</si>
  <si>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</si>
  <si>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</si>
  <si>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</si>
  <si>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</si>
  <si>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</si>
  <si>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</si>
  <si>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</si>
  <si>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</si>
  <si>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</si>
  <si>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</si>
  <si>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</si>
  <si>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</si>
  <si>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</si>
  <si>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</si>
  <si>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</si>
  <si>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</si>
  <si>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</si>
  <si>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</si>
  <si>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</si>
  <si>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</si>
  <si>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</si>
  <si>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</si>
  <si>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</si>
  <si>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</si>
  <si>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</si>
  <si>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</si>
  <si>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</si>
  <si>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</si>
  <si>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</si>
  <si>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</si>
  <si>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</si>
  <si>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</si>
  <si>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</si>
  <si>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</si>
  <si>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</si>
  <si>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</si>
  <si>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</si>
  <si>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</si>
  <si>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</si>
  <si>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</si>
  <si>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</si>
  <si>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</si>
  <si>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</si>
  <si>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</si>
  <si>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</si>
  <si>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</si>
  <si>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</si>
  <si>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</si>
  <si>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</si>
  <si>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</si>
  <si>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</si>
  <si>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</si>
  <si>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</si>
  <si>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</si>
  <si>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</si>
  <si>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</si>
  <si>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</si>
  <si>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</si>
  <si>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</si>
  <si>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</si>
  <si>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</si>
  <si>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</si>
  <si>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</si>
  <si>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</si>
  <si>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</si>
  <si>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</si>
  <si>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</si>
  <si>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</si>
  <si>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</si>
  <si>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</si>
  <si>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</si>
  <si>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</si>
  <si>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</si>
  <si>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</si>
  <si>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</si>
  <si>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</si>
  <si>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</si>
  <si>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</si>
  <si>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</si>
  <si>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</si>
  <si>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</si>
  <si>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</si>
  <si>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</si>
  <si>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</si>
  <si>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</si>
  <si>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</si>
  <si>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</si>
  <si>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</si>
  <si>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</si>
  <si>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</si>
  <si>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</si>
  <si>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</si>
  <si>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</si>
  <si>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</si>
  <si>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</si>
  <si>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</si>
  <si>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</si>
  <si>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</si>
  <si>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</si>
  <si>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</si>
  <si>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</si>
  <si>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</si>
  <si>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</si>
  <si>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</si>
  <si>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</si>
  <si>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</si>
  <si>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</si>
  <si>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</si>
  <si>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</si>
  <si>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</si>
  <si>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</si>
  <si>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</si>
  <si>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</si>
  <si>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</si>
  <si>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</si>
  <si>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</si>
  <si>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</si>
  <si>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</si>
  <si>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</si>
  <si>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</si>
  <si>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</si>
  <si>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</si>
  <si>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</si>
  <si>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</si>
  <si>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</si>
  <si>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</si>
  <si>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</si>
  <si>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</si>
  <si>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</si>
  <si>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</si>
  <si>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</si>
  <si>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</si>
  <si>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</si>
  <si>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</si>
  <si>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</si>
  <si>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</si>
  <si>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</si>
  <si>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</si>
  <si>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</si>
  <si>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</si>
  <si>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</si>
  <si>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</si>
  <si>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</si>
  <si>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</si>
  <si>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</si>
  <si>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</si>
  <si>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</si>
  <si>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</si>
  <si>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</si>
  <si>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</si>
  <si>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</si>
  <si>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</si>
  <si>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</si>
  <si>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</si>
  <si>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</si>
  <si>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</si>
  <si>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</si>
  <si>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</si>
  <si>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</si>
  <si>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</si>
  <si>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</si>
  <si>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</si>
  <si>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</si>
  <si>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</si>
  <si>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</si>
  <si>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</si>
  <si>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</si>
  <si>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</si>
  <si>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</si>
  <si>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</si>
  <si>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</si>
  <si>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</si>
  <si>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</si>
  <si>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</si>
  <si>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</si>
  <si>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</si>
  <si>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</si>
  <si>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</si>
  <si>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</si>
  <si>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</si>
  <si>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</si>
  <si>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</si>
  <si>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</si>
  <si>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</si>
  <si>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</si>
  <si>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</si>
  <si>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</si>
  <si>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</si>
  <si>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</si>
  <si>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</si>
  <si>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</si>
  <si>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</si>
  <si>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</si>
  <si>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</si>
  <si>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</si>
  <si>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</si>
  <si>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</si>
  <si>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</si>
  <si>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</si>
  <si>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</si>
  <si>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</si>
  <si>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</si>
  <si>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</si>
  <si>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</si>
  <si>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</si>
  <si>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</si>
  <si>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</si>
  <si>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</si>
  <si>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</si>
  <si>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</si>
  <si>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</si>
  <si>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</si>
  <si>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</si>
  <si>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</si>
  <si>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</si>
  <si>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</si>
  <si>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</si>
  <si>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</si>
  <si>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</si>
  <si>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</si>
  <si>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</si>
  <si>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</si>
  <si>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</si>
  <si>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</si>
  <si>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</si>
  <si>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</si>
  <si>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</si>
  <si>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</si>
  <si>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</si>
  <si>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</si>
  <si>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</si>
  <si>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</si>
  <si>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</si>
  <si>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</si>
  <si>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</si>
  <si>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</si>
  <si>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</si>
  <si>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</si>
  <si>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</si>
  <si>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</si>
  <si>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</si>
  <si>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</si>
  <si>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</si>
  <si>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</si>
  <si>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</si>
  <si>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</si>
  <si>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</si>
  <si>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</si>
  <si>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</si>
  <si>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</si>
  <si>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</si>
  <si>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</si>
  <si>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</si>
  <si>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</si>
  <si>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</si>
  <si>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</si>
  <si>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</si>
  <si>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</si>
  <si>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</si>
  <si>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</si>
  <si>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</si>
  <si>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</si>
  <si>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</si>
  <si>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</si>
  <si>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</si>
  <si>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</si>
  <si>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</si>
  <si>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</si>
  <si>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</si>
  <si>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</si>
  <si>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</si>
  <si>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</si>
  <si>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</si>
  <si>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</si>
  <si>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</si>
  <si>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</si>
  <si>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</si>
  <si>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</si>
  <si>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</si>
  <si>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</si>
  <si>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</si>
  <si>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</si>
  <si>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</si>
  <si>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</si>
  <si>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</si>
  <si>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</si>
  <si>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</si>
  <si>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</si>
  <si>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</si>
  <si>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</si>
  <si>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</si>
  <si>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</si>
  <si>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</si>
  <si>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</si>
  <si>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</si>
  <si>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</si>
  <si>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</si>
  <si>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</si>
  <si>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</si>
  <si>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</si>
  <si>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</si>
  <si>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</si>
  <si>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</si>
  <si>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</si>
  <si>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</si>
  <si>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</si>
  <si>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</si>
  <si>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</si>
  <si>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</si>
  <si>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</si>
  <si>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</si>
  <si>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</si>
  <si>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</si>
  <si>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</si>
  <si>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</si>
  <si>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</si>
  <si>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</si>
  <si>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</si>
  <si>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</si>
  <si>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</si>
  <si>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</si>
  <si>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</si>
  <si>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</si>
  <si>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</si>
  <si>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</si>
  <si>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</si>
  <si>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</si>
  <si>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</si>
  <si>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</si>
  <si>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</si>
  <si>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</si>
  <si>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</si>
  <si>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</si>
  <si>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</si>
  <si>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</si>
  <si>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</si>
  <si>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</si>
  <si>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</si>
  <si>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</si>
  <si>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</si>
  <si>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</si>
  <si>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</si>
  <si>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</si>
  <si>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</si>
  <si>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</si>
  <si>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</si>
  <si>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</si>
  <si>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</si>
  <si>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</si>
  <si>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</si>
  <si>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</si>
  <si>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</si>
  <si>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</si>
  <si>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</si>
  <si>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</si>
  <si>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</si>
  <si>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</si>
  <si>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</si>
  <si>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</si>
  <si>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</si>
  <si>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</si>
  <si>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</si>
  <si>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</si>
  <si>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</si>
  <si>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</si>
  <si>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</si>
  <si>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</si>
  <si>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</si>
  <si>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</si>
  <si>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</si>
  <si>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</si>
  <si>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</si>
  <si>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</si>
  <si>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</si>
  <si>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</si>
  <si>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</si>
  <si>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</si>
  <si>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</si>
  <si>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</si>
  <si>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</si>
  <si>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</si>
  <si>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</si>
  <si>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</si>
  <si>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</si>
  <si>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</si>
  <si>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</si>
  <si>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</si>
  <si>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</si>
  <si>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</si>
  <si>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</si>
  <si>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</si>
  <si>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</si>
  <si>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</si>
  <si>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</si>
  <si>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</si>
  <si>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</si>
  <si>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</si>
  <si>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</si>
  <si>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</si>
  <si>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</si>
  <si>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</si>
  <si>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</si>
  <si>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</si>
  <si>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</si>
  <si>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</si>
  <si>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</si>
  <si>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</si>
  <si>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</si>
  <si>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</si>
  <si>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</si>
  <si>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</si>
  <si>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</si>
  <si>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</si>
  <si>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</si>
  <si>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</si>
  <si>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</si>
  <si>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</si>
  <si>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</si>
  <si>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</si>
  <si>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</si>
  <si>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</si>
  <si>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</si>
  <si>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</si>
  <si>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</si>
  <si>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</si>
  <si>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</si>
  <si>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</si>
  <si>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</si>
  <si>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</si>
  <si>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</si>
  <si>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</si>
  <si>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</si>
  <si>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</si>
  <si>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</si>
  <si>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</si>
  <si>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</si>
  <si>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</si>
  <si>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</si>
  <si>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</si>
  <si>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</si>
  <si>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</si>
  <si>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</si>
  <si>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</si>
  <si>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</si>
  <si>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</si>
  <si>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</si>
  <si>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</si>
  <si>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</si>
  <si>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</si>
  <si>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</si>
  <si>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</si>
  <si>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</si>
  <si>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</si>
  <si>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</si>
  <si>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</si>
  <si>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</si>
  <si>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</si>
  <si>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</si>
  <si>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</si>
  <si>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</si>
  <si>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</si>
  <si>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</si>
  <si>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</si>
  <si>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</si>
  <si>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</si>
  <si>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</si>
  <si>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</si>
  <si>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</si>
  <si>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</si>
  <si>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</si>
  <si>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</si>
  <si>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</si>
  <si>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</si>
  <si>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</si>
  <si>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</si>
  <si>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</si>
  <si>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</si>
  <si>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</si>
  <si>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</si>
  <si>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</si>
  <si>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</si>
  <si>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</si>
  <si>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</si>
  <si>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</si>
  <si>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</si>
  <si>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</si>
  <si>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</si>
  <si>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</si>
  <si>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</si>
  <si>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</si>
  <si>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</si>
  <si>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</si>
  <si>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</si>
  <si>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</si>
  <si>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</si>
  <si>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</si>
  <si>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</si>
  <si>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</si>
  <si>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</si>
  <si>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</si>
  <si>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</si>
  <si>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</si>
  <si>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</si>
  <si>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</si>
  <si>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</si>
  <si>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</si>
  <si>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</si>
  <si>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</si>
  <si>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</si>
  <si>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</si>
  <si>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</si>
  <si>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</si>
  <si>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</si>
  <si>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</si>
  <si>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</si>
  <si>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</si>
  <si>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</si>
  <si>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</si>
  <si>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</si>
  <si>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</si>
  <si>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</si>
  <si>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</si>
  <si>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</si>
  <si>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</si>
  <si>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</si>
  <si>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</si>
  <si>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</si>
  <si>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</si>
  <si>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</si>
  <si>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</si>
  <si>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</si>
  <si>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</si>
  <si>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</si>
  <si>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</si>
  <si>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</si>
  <si>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</si>
  <si>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</si>
  <si>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</si>
  <si>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</si>
  <si>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</si>
  <si>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</si>
  <si>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</si>
  <si>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</si>
  <si>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</si>
  <si>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</si>
  <si>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</si>
  <si>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</si>
  <si>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</si>
  <si>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</si>
  <si>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</si>
  <si>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</si>
  <si>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</si>
  <si>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</si>
  <si>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</si>
  <si>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</si>
  <si>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</si>
  <si>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</si>
  <si>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</si>
  <si>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</si>
  <si>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</si>
  <si>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</si>
  <si>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</si>
  <si>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</si>
  <si>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</si>
  <si>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</si>
  <si>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</si>
  <si>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</si>
  <si>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</si>
  <si>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</si>
  <si>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</si>
  <si>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</si>
  <si>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</si>
  <si>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</si>
  <si>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</si>
  <si>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</si>
  <si>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</si>
  <si>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</si>
  <si>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</si>
  <si>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</si>
  <si>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</si>
  <si>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</si>
  <si>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</si>
  <si>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</si>
  <si>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</si>
  <si>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</si>
  <si>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</si>
  <si>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</si>
  <si>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</si>
  <si>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</si>
  <si>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</si>
  <si>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</si>
  <si>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</si>
  <si>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</si>
  <si>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</si>
  <si>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</si>
  <si>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</si>
  <si>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</si>
  <si>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</si>
  <si>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</si>
  <si>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</si>
  <si>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</si>
  <si>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</si>
  <si>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</si>
  <si>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</si>
  <si>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</si>
  <si>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</si>
  <si>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</si>
  <si>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</si>
  <si>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</si>
  <si>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</si>
  <si>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</si>
  <si>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</si>
  <si>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</si>
  <si>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</si>
  <si>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</si>
  <si>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</si>
  <si>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</si>
  <si>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</si>
  <si>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</si>
  <si>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</si>
  <si>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</si>
  <si>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</si>
  <si>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</si>
  <si>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</si>
  <si>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</si>
  <si>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</si>
  <si>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</si>
  <si>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</si>
  <si>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</si>
  <si>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</si>
  <si>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</si>
  <si>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</si>
  <si>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</si>
  <si>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</si>
  <si>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</si>
  <si>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</si>
  <si>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</si>
  <si>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</si>
  <si>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</si>
  <si>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</si>
  <si>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</si>
  <si>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</si>
  <si>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</si>
  <si>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</si>
  <si>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</si>
  <si>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</si>
  <si>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</si>
  <si>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</si>
  <si>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</si>
  <si>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</si>
  <si>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</si>
  <si>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</si>
  <si>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</si>
  <si>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</si>
  <si>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</si>
  <si>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</si>
  <si>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</si>
  <si>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</si>
  <si>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</si>
  <si>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</si>
  <si>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</si>
  <si>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</si>
  <si>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</si>
  <si>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</si>
  <si>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</si>
  <si>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</si>
  <si>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</si>
  <si>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</si>
  <si>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</si>
  <si>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</si>
  <si>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</si>
  <si>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</si>
  <si>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</si>
  <si>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</si>
  <si>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</si>
  <si>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</si>
  <si>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</si>
  <si>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</si>
  <si>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</si>
  <si>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</si>
  <si>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</si>
  <si>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</si>
  <si>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</si>
  <si>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</si>
  <si>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</si>
  <si>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</si>
  <si>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</si>
  <si>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</si>
  <si>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</si>
  <si>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</si>
  <si>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</si>
  <si>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</si>
  <si>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</si>
  <si>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</si>
  <si>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</si>
  <si>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</si>
  <si>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</si>
  <si>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</si>
  <si>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</si>
  <si>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</si>
  <si>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</si>
  <si>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</si>
  <si>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</si>
  <si>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</si>
  <si>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</si>
  <si>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</si>
  <si>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</si>
  <si>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</si>
  <si>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</si>
  <si>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</si>
  <si>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</si>
  <si>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</si>
  <si>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</si>
  <si>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</si>
  <si>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</si>
  <si>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</si>
  <si>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</si>
  <si>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</si>
  <si>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</si>
  <si>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</si>
  <si>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</si>
  <si>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</si>
  <si>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</si>
  <si>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</si>
  <si>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</si>
  <si>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</si>
  <si>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</si>
  <si>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</si>
  <si>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</si>
  <si>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</si>
  <si>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</si>
  <si>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</si>
  <si>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</si>
  <si>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</si>
  <si>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</si>
  <si>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</si>
  <si>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</si>
  <si>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</si>
  <si>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</si>
  <si>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</si>
  <si>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</si>
  <si>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</si>
  <si>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</si>
  <si>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</si>
  <si>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</si>
  <si>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</si>
  <si>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</si>
  <si>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</si>
  <si>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</si>
  <si>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</si>
  <si>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</si>
  <si>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</si>
  <si>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</si>
  <si>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</si>
  <si>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</si>
  <si>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</si>
  <si>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</si>
  <si>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</si>
  <si>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</si>
  <si>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</si>
  <si>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</si>
  <si>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</si>
  <si>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</si>
  <si>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</si>
  <si>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</si>
  <si>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</si>
  <si>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</si>
  <si>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</si>
  <si>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</si>
  <si>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</si>
  <si>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</si>
  <si>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</si>
  <si>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</si>
  <si>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</si>
  <si>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</si>
  <si>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</si>
  <si>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</si>
  <si>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</si>
  <si>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</si>
  <si>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</si>
  <si>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</si>
  <si>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</si>
  <si>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</si>
  <si>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</si>
  <si>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</si>
  <si>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</si>
  <si>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</si>
  <si>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</si>
  <si>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</si>
  <si>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</si>
  <si>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</si>
  <si>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</si>
  <si>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</si>
  <si>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</si>
  <si>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</si>
  <si>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</si>
  <si>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</si>
  <si>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</si>
  <si>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</si>
  <si>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</si>
  <si>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</si>
  <si>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</si>
  <si>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</si>
  <si>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</si>
  <si>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</si>
  <si>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</si>
  <si>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</si>
  <si>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</si>
  <si>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</si>
  <si>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</si>
  <si>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</si>
  <si>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</si>
  <si>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</si>
  <si>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</si>
  <si>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</si>
  <si>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</si>
  <si>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</si>
  <si>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</si>
  <si>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</si>
  <si>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</si>
  <si>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</si>
  <si>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</si>
  <si>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</si>
  <si>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</si>
  <si>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</si>
  <si>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</si>
  <si>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</si>
  <si>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</si>
  <si>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</si>
  <si>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</si>
  <si>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</si>
  <si>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</si>
  <si>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</si>
  <si>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</si>
  <si>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</si>
  <si>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</si>
  <si>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</si>
  <si>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</si>
  <si>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</si>
  <si>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</si>
  <si>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</si>
  <si>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</si>
  <si>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</si>
  <si>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</si>
  <si>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</si>
  <si>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</si>
  <si>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</si>
  <si>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</si>
  <si>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</si>
  <si>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</si>
  <si>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</si>
  <si>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</si>
  <si>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</si>
  <si>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</si>
  <si>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</si>
  <si>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</si>
  <si>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</si>
  <si>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</si>
  <si>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</si>
  <si>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</si>
  <si>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</si>
  <si>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</si>
  <si>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</si>
  <si>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</si>
  <si>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</si>
  <si>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</si>
  <si>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</si>
  <si>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</si>
  <si>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</si>
  <si>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</si>
  <si>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</si>
  <si>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</si>
  <si>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</si>
  <si>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</si>
  <si>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</si>
  <si>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</si>
  <si>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</si>
  <si>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</si>
  <si>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</si>
  <si>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</si>
  <si>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</si>
  <si>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</si>
  <si>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</si>
  <si>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</si>
  <si>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</si>
  <si>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</si>
  <si>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</si>
  <si>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</si>
  <si>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</si>
  <si>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</si>
  <si>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</si>
  <si>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</si>
  <si>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</si>
  <si>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</si>
  <si>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</si>
  <si>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</si>
  <si>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</si>
  <si>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</si>
  <si>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</si>
  <si>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</si>
  <si>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</si>
  <si>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</si>
  <si>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</si>
  <si>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</si>
  <si>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</si>
  <si>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</si>
  <si>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</si>
  <si>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</si>
  <si>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</si>
  <si>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</si>
  <si>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</si>
  <si>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</si>
  <si>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</si>
  <si>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</si>
  <si>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</si>
  <si>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</si>
  <si>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</si>
  <si>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</si>
  <si>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</si>
  <si>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</si>
  <si>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</si>
  <si>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</si>
  <si>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</si>
  <si>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</si>
  <si>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</si>
  <si>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</si>
  <si>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</si>
  <si>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</si>
  <si>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</si>
  <si>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</si>
  <si>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</si>
  <si>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</si>
  <si>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</si>
  <si>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</si>
  <si>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</si>
  <si>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</si>
  <si>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</si>
  <si>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</si>
  <si>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</si>
  <si>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</si>
  <si>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</si>
  <si>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</si>
  <si>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</si>
  <si>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</si>
  <si>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</si>
  <si>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</si>
  <si>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</si>
  <si>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</si>
  <si>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</si>
  <si>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</si>
  <si>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</si>
  <si>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</si>
  <si>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</si>
  <si>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</si>
  <si>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</si>
  <si>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</si>
  <si>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</si>
  <si>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</si>
  <si>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</si>
  <si>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</si>
  <si>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</si>
  <si>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</si>
  <si>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</si>
  <si>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</si>
  <si>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</si>
  <si>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</si>
  <si>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</si>
  <si>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</si>
  <si>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</si>
  <si>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</si>
  <si>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</si>
  <si>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</si>
  <si>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</si>
  <si>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</si>
  <si>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</si>
  <si>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</si>
  <si>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</si>
  <si>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</si>
  <si>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</si>
  <si>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</si>
  <si>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</si>
  <si>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</si>
  <si>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</si>
  <si>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</si>
  <si>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</si>
  <si>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</si>
  <si>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</si>
  <si>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</si>
  <si>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</si>
  <si>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</si>
  <si>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</si>
  <si>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</si>
  <si>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</si>
  <si>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</si>
  <si>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</si>
  <si>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</si>
  <si>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</si>
  <si>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</si>
  <si>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</si>
  <si>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</si>
  <si>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</si>
  <si>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</si>
  <si>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</si>
  <si>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</si>
  <si>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</si>
  <si>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</si>
  <si>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</si>
  <si>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</si>
  <si>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</si>
  <si>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</si>
  <si>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</si>
  <si>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</si>
  <si>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</si>
  <si>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</si>
  <si>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</si>
  <si>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</si>
  <si>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</si>
  <si>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</si>
  <si>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</si>
  <si>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</si>
  <si>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</si>
  <si>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</si>
  <si>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</si>
  <si>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</si>
  <si>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</si>
  <si>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</si>
  <si>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</si>
  <si>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</si>
  <si>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</si>
  <si>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</si>
  <si>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</si>
  <si>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</si>
  <si>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</si>
  <si>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</si>
  <si>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</si>
  <si>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</si>
  <si>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</si>
  <si>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</si>
  <si>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</si>
  <si>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</si>
  <si>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</si>
  <si>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</si>
  <si>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</si>
  <si>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</si>
  <si>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</si>
  <si>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</si>
  <si>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</si>
  <si>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</si>
  <si>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</si>
  <si>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</si>
  <si>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</si>
  <si>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</si>
  <si>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</si>
  <si>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</si>
  <si>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</si>
  <si>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</si>
  <si>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</si>
  <si>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</si>
  <si>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</si>
  <si>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</si>
  <si>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</si>
  <si>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</si>
  <si>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</si>
  <si>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</si>
  <si>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</si>
  <si>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</si>
  <si>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</si>
  <si>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</si>
  <si>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</si>
  <si>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</si>
  <si>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</si>
  <si>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</si>
  <si>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</si>
  <si>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</si>
  <si>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</si>
  <si>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</si>
  <si>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</si>
  <si>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</si>
  <si>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</si>
  <si>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</si>
  <si>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</si>
  <si>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</si>
  <si>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</si>
  <si>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</si>
  <si>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</si>
  <si>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</si>
  <si>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</si>
  <si>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</si>
  <si>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</si>
  <si>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</si>
  <si>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</si>
  <si>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</si>
  <si>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</si>
  <si>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</si>
  <si>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</si>
  <si>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</si>
  <si>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</si>
  <si>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</si>
  <si>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</si>
  <si>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</si>
  <si>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</si>
  <si>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</si>
  <si>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</si>
  <si>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</si>
  <si>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</si>
  <si>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</si>
  <si>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</si>
  <si>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</si>
  <si>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</si>
  <si>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</si>
  <si>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</si>
  <si>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</si>
  <si>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</si>
  <si>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</si>
  <si>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</si>
  <si>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</si>
  <si>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</si>
  <si>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</si>
  <si>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</si>
  <si>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</si>
  <si>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</si>
  <si>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</si>
  <si>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</si>
  <si>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</si>
  <si>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</si>
  <si>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</si>
  <si>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</si>
  <si>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</si>
  <si>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</si>
  <si>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</si>
  <si>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</si>
  <si>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</si>
  <si>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</si>
  <si>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</si>
  <si>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</si>
  <si>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</si>
  <si>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</si>
  <si>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</si>
  <si>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</si>
  <si>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</si>
  <si>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</si>
  <si>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</si>
  <si>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</si>
  <si>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</si>
  <si>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</si>
  <si>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</si>
  <si>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</si>
  <si>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</si>
  <si>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</si>
  <si>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</si>
  <si>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</si>
  <si>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</si>
  <si>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</si>
  <si>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</si>
  <si>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</si>
  <si>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</si>
  <si>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</si>
  <si>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</si>
  <si>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</si>
  <si>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</si>
  <si>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</si>
  <si>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</si>
  <si>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</si>
  <si>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</si>
  <si>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</si>
  <si>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</si>
  <si>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</si>
  <si>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</si>
  <si>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</si>
  <si>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</si>
  <si>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</si>
  <si>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</si>
  <si>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</si>
  <si>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</si>
  <si>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</si>
  <si>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</si>
  <si>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</si>
  <si>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</si>
  <si>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</si>
  <si>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</si>
  <si>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</si>
  <si>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</si>
  <si>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</si>
  <si>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</si>
  <si>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</si>
  <si>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</si>
  <si>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</si>
  <si>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</si>
  <si>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</si>
  <si>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</si>
  <si>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</si>
  <si>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</si>
  <si>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</si>
  <si>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</si>
  <si>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</si>
  <si>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</si>
  <si>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</si>
  <si>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</si>
  <si>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</si>
  <si>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</si>
  <si>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</si>
  <si>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</si>
  <si>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</si>
  <si>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</si>
  <si>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</si>
  <si>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</si>
  <si>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</si>
  <si>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</si>
  <si>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</si>
  <si>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</si>
  <si>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</si>
  <si>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</si>
  <si>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</si>
  <si>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</si>
  <si>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</si>
  <si>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</si>
  <si>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</si>
  <si>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</si>
  <si>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</si>
  <si>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</si>
  <si>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</si>
  <si>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</si>
  <si>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</si>
  <si>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</si>
  <si>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</si>
  <si>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</si>
  <si>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</si>
  <si>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</si>
  <si>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</si>
  <si>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</si>
  <si>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</si>
  <si>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</si>
  <si>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</si>
  <si>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</si>
  <si>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</si>
  <si>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</si>
  <si>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</si>
  <si>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</si>
  <si>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</si>
  <si>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</si>
  <si>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</si>
  <si>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</si>
  <si>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</si>
  <si>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</si>
  <si>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</si>
  <si>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</si>
  <si>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</si>
  <si>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</si>
  <si>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</si>
  <si>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</si>
  <si>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</si>
  <si>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</si>
  <si>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</si>
  <si>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</si>
  <si>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</si>
  <si>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</si>
  <si>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</si>
  <si>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</si>
  <si>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</si>
  <si>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</si>
  <si>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</si>
  <si>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</si>
  <si>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</si>
  <si>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</si>
  <si>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</si>
  <si>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</si>
  <si>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</si>
  <si>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</si>
  <si>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</si>
  <si>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</si>
  <si>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</si>
  <si>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</si>
  <si>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</si>
  <si>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</si>
  <si>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</si>
  <si>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</si>
  <si>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</si>
  <si>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</si>
  <si>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</si>
  <si>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</si>
  <si>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</si>
  <si>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</si>
  <si>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</si>
  <si>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</si>
  <si>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</si>
  <si>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</si>
  <si>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</si>
  <si>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</si>
  <si>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</si>
  <si>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</si>
  <si>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</si>
  <si>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</si>
  <si>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</si>
  <si>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</si>
  <si>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</si>
  <si>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</si>
  <si>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</si>
  <si>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</si>
  <si>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</si>
  <si>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</si>
  <si>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</si>
  <si>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</si>
  <si>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</si>
  <si>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</si>
  <si>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</si>
  <si>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</si>
  <si>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</si>
  <si>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</si>
  <si>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</si>
  <si>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</si>
  <si>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</si>
  <si>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</si>
  <si>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</si>
  <si>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</si>
  <si>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</si>
  <si>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</si>
  <si>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</si>
  <si>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</si>
  <si>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</si>
  <si>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</si>
  <si>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</si>
  <si>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</si>
  <si>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</si>
  <si>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</si>
  <si>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</si>
  <si>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</si>
  <si>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</si>
  <si>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</si>
  <si>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</si>
  <si>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</si>
  <si>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</si>
  <si>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</si>
  <si>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</si>
  <si>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</si>
  <si>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</si>
  <si>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</si>
  <si>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</si>
  <si>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</si>
  <si>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</si>
  <si>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</si>
  <si>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</si>
  <si>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</si>
  <si>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</si>
  <si>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</si>
  <si>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</si>
  <si>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</si>
  <si>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</si>
  <si>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</si>
  <si>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</si>
  <si>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</si>
  <si>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</si>
  <si>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</si>
  <si>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</si>
  <si>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</si>
  <si>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</si>
  <si>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</si>
  <si>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</si>
  <si>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</si>
  <si>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</si>
  <si>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</si>
  <si>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</si>
  <si>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</si>
  <si>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</si>
  <si>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</si>
  <si>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</si>
  <si>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</si>
  <si>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</si>
  <si>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</si>
  <si>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</si>
  <si>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</si>
  <si>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</si>
  <si>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</si>
  <si>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</si>
  <si>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</si>
  <si>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</si>
  <si>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</si>
  <si>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</si>
  <si>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</si>
  <si>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</si>
  <si>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</si>
  <si>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</si>
  <si>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</si>
  <si>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</si>
  <si>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</si>
  <si>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</si>
  <si>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</si>
  <si>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</si>
  <si>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</si>
  <si>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</si>
  <si>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</si>
  <si>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</si>
  <si>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</si>
  <si>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</si>
  <si>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</si>
  <si>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</si>
  <si>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</si>
  <si>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</si>
  <si>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</si>
  <si>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</si>
  <si>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</si>
  <si>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</si>
  <si>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</si>
  <si>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</si>
  <si>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</si>
  <si>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</si>
  <si>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</si>
  <si>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</si>
  <si>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</si>
  <si>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</si>
  <si>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</si>
  <si>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</si>
  <si>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</si>
  <si>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</si>
  <si>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</si>
  <si>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</si>
  <si>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</si>
  <si>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</si>
  <si>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</si>
  <si>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</si>
  <si>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</si>
  <si>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</si>
  <si>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</si>
  <si>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</si>
  <si>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</si>
  <si>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</si>
  <si>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</si>
  <si>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</si>
  <si>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</si>
  <si>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</si>
  <si>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</si>
  <si>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</si>
  <si>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</si>
  <si>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</si>
  <si>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</si>
  <si>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</si>
  <si>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</si>
  <si>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</si>
  <si>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</si>
  <si>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</si>
  <si>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</si>
  <si>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</si>
  <si>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</si>
  <si>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</si>
  <si>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</si>
  <si>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</si>
  <si>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</si>
  <si>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</si>
  <si>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</si>
  <si>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</si>
  <si>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</si>
  <si>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</si>
  <si>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</si>
  <si>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</si>
  <si>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</si>
  <si>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</si>
  <si>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</si>
  <si>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</si>
  <si>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</si>
  <si>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</si>
  <si>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</si>
  <si>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</si>
  <si>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</si>
  <si>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</si>
  <si>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</si>
  <si>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</si>
  <si>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</si>
  <si>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</si>
  <si>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</si>
  <si>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</si>
  <si>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</si>
  <si>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</si>
  <si>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</si>
  <si>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</si>
  <si>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</si>
  <si>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</si>
  <si>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</si>
  <si>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</si>
  <si>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</si>
  <si>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</si>
  <si>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</si>
  <si>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</si>
  <si>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</si>
  <si>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</si>
  <si>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</si>
  <si>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</si>
  <si>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</si>
  <si>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</si>
  <si>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</si>
  <si>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</si>
  <si>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</si>
  <si>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</si>
  <si>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</si>
  <si>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</si>
  <si>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</si>
  <si>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</si>
  <si>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</si>
  <si>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</si>
  <si>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</si>
  <si>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</si>
  <si>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</si>
  <si>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</si>
  <si>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</si>
  <si>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</si>
  <si>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</si>
  <si>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</si>
  <si>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</si>
  <si>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</si>
  <si>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</si>
  <si>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</si>
  <si>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</si>
  <si>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</si>
  <si>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</si>
  <si>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</si>
  <si>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</si>
  <si>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</si>
  <si>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</si>
  <si>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</si>
  <si>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</si>
  <si>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</si>
  <si>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</si>
  <si>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</si>
  <si>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</si>
  <si>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</si>
  <si>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</si>
  <si>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</si>
  <si>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</si>
  <si>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</si>
  <si>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</si>
  <si>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</si>
  <si>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</si>
  <si>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</si>
  <si>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</si>
  <si>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</si>
  <si>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</si>
  <si>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</si>
  <si>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</si>
  <si>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</si>
  <si>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</si>
  <si>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</si>
  <si>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</si>
  <si>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</si>
  <si>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</si>
  <si>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</si>
  <si>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</si>
  <si>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</si>
  <si>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</si>
  <si>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</si>
  <si>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</si>
  <si>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</si>
  <si>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</si>
  <si>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</si>
  <si>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</si>
  <si>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</si>
  <si>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</si>
  <si>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</si>
  <si>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</si>
  <si>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</si>
  <si>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</si>
  <si>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</si>
  <si>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</si>
  <si>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</si>
  <si>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</si>
  <si>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</si>
  <si>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</si>
  <si>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</si>
  <si>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</si>
  <si>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</si>
  <si>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</si>
  <si>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</si>
  <si>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</si>
  <si>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</si>
  <si>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</si>
  <si>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</si>
  <si>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</si>
  <si>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</si>
  <si>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</si>
  <si>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</si>
  <si>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</si>
  <si>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</si>
  <si>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</si>
  <si>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</si>
  <si>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</si>
  <si>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</si>
  <si>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</si>
  <si>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</si>
  <si>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</si>
  <si>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</si>
  <si>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</si>
  <si>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</si>
  <si>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</si>
  <si>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</si>
  <si>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</si>
  <si>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</si>
  <si>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</si>
  <si>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</si>
  <si>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</si>
  <si>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</si>
  <si>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</si>
  <si>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</si>
  <si>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</si>
  <si>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</si>
  <si>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</si>
  <si>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</si>
  <si>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</si>
  <si>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</si>
  <si>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</si>
  <si>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</si>
  <si>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</si>
  <si>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</si>
  <si>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</si>
  <si>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</si>
  <si>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</si>
  <si>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</si>
  <si>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</si>
  <si>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</si>
  <si>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</si>
  <si>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</si>
  <si>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</si>
  <si>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</si>
  <si>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</si>
  <si>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</si>
  <si>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</si>
  <si>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</si>
  <si>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</si>
  <si>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</si>
  <si>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</si>
  <si>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</si>
  <si>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</si>
  <si>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</si>
  <si>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</si>
  <si>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</si>
  <si>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</si>
  <si>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</si>
  <si>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</si>
  <si>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</si>
  <si>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</si>
  <si>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</si>
  <si>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</si>
  <si>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</si>
  <si>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</si>
  <si>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</si>
  <si>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</si>
  <si>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</si>
  <si>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</si>
  <si>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</si>
  <si>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</si>
  <si>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</si>
  <si>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</si>
  <si>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</si>
  <si>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</si>
  <si>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</si>
  <si>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</si>
  <si>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</si>
  <si>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</si>
  <si>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</si>
  <si>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</si>
  <si>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</si>
  <si>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</si>
  <si>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</si>
  <si>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</si>
  <si>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</si>
  <si>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</si>
  <si>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</si>
  <si>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</si>
  <si>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</si>
  <si>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</si>
  <si>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</si>
  <si>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</si>
  <si>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</si>
  <si>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</si>
  <si>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</si>
  <si>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</si>
  <si>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</si>
  <si>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</si>
  <si>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</si>
  <si>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</si>
  <si>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</si>
  <si>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</si>
  <si>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</si>
  <si>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</si>
  <si>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</si>
  <si>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</si>
  <si>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</si>
  <si>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</si>
  <si>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</si>
  <si>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</si>
  <si>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</si>
  <si>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</si>
  <si>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</si>
  <si>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</si>
  <si>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</si>
  <si>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</si>
  <si>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</si>
  <si>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</si>
  <si>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</si>
  <si>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</si>
  <si>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</si>
  <si>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</si>
  <si>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</si>
  <si>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</si>
  <si>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</si>
  <si>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</si>
  <si>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</si>
  <si>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</si>
  <si>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</si>
  <si>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</si>
  <si>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</si>
  <si>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</si>
  <si>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</si>
  <si>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</si>
  <si>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</si>
  <si>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</si>
  <si>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</si>
  <si>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</si>
  <si>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</si>
  <si>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</si>
  <si>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</si>
  <si>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</si>
  <si>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</si>
  <si>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</si>
  <si>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</si>
  <si>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</si>
  <si>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</si>
  <si>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</si>
  <si>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</si>
  <si>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</si>
  <si>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</si>
  <si>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</si>
  <si>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</si>
  <si>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</si>
  <si>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</si>
  <si>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</si>
  <si>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</si>
  <si>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</si>
  <si>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</si>
  <si>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</si>
  <si>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</si>
  <si>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</si>
  <si>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</si>
  <si>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</si>
  <si>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</si>
  <si>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</si>
  <si>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</si>
  <si>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</si>
  <si>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</si>
  <si>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</si>
  <si>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</si>
  <si>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</si>
  <si>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</si>
  <si>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</si>
  <si>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</si>
  <si>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</si>
  <si>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</si>
  <si>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</si>
  <si>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</si>
  <si>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</si>
  <si>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</si>
  <si>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</si>
  <si>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</si>
  <si>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</si>
  <si>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</si>
  <si>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</si>
  <si>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</si>
  <si>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</si>
  <si>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</si>
  <si>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</si>
  <si>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</si>
  <si>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</si>
  <si>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</si>
  <si>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</si>
  <si>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</si>
  <si>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</si>
  <si>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</si>
  <si>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</si>
  <si>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</si>
  <si>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</si>
  <si>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</si>
  <si>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</si>
  <si>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</si>
  <si>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</si>
  <si>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</si>
  <si>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</si>
  <si>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</si>
  <si>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</si>
  <si>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</si>
  <si>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</si>
  <si>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</si>
  <si>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</si>
  <si>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</si>
  <si>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</si>
  <si>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</si>
  <si>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</si>
  <si>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</si>
  <si>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</si>
  <si>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</si>
  <si>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</si>
  <si>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</si>
  <si>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</si>
  <si>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</si>
  <si>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</si>
  <si>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</si>
  <si>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</si>
  <si>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</si>
  <si>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</si>
  <si>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</si>
  <si>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</si>
  <si>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</si>
  <si>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</si>
  <si>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</si>
  <si>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</si>
  <si>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</si>
  <si>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</si>
  <si>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</si>
  <si>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</si>
  <si>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</si>
  <si>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</si>
  <si>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</si>
  <si>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</si>
  <si>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</si>
  <si>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</si>
  <si>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</si>
  <si>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</si>
  <si>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</si>
  <si>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</si>
  <si>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</si>
  <si>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</si>
  <si>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</si>
  <si>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</si>
  <si>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</si>
  <si>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</si>
  <si>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</si>
  <si>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</si>
  <si>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</si>
  <si>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</si>
  <si>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</si>
  <si>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</si>
  <si>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</si>
  <si>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</si>
  <si>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</si>
  <si>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</si>
  <si>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</si>
  <si>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</si>
  <si>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</si>
  <si>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</si>
  <si>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</si>
  <si>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</si>
  <si>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</si>
  <si>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</si>
  <si>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</si>
  <si>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</si>
  <si>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</si>
  <si>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</si>
  <si>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</si>
  <si>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</si>
  <si>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</si>
  <si>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</si>
  <si>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</si>
  <si>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</si>
  <si>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</si>
  <si>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</si>
  <si>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</si>
  <si>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</si>
  <si>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</si>
  <si>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</si>
  <si>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</si>
  <si>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</si>
  <si>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</si>
  <si>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</si>
  <si>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</si>
  <si>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</si>
  <si>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</si>
  <si>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</si>
  <si>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</si>
  <si>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</si>
  <si>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</si>
  <si>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</si>
  <si>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</si>
  <si>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</si>
  <si>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</si>
  <si>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</si>
  <si>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</si>
  <si>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</si>
  <si>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</si>
  <si>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</si>
  <si>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</si>
  <si>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</si>
  <si>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</si>
  <si>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</si>
  <si>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</si>
  <si>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</si>
  <si>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</si>
  <si>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</si>
  <si>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</si>
  <si>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</si>
  <si>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</si>
  <si>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</si>
  <si>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</si>
  <si>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</si>
  <si>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</si>
  <si>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</si>
  <si>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</si>
  <si>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</si>
  <si>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</si>
  <si>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</si>
  <si>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</si>
  <si>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</si>
  <si>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</si>
  <si>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</si>
  <si>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</si>
  <si>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</si>
  <si>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</si>
  <si>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</si>
  <si>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</si>
  <si>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</si>
  <si>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</si>
  <si>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</si>
  <si>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</si>
  <si>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</si>
  <si>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</si>
  <si>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</si>
  <si>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</si>
  <si>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</si>
  <si>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</si>
  <si>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</si>
  <si>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</si>
  <si>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</si>
  <si>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</si>
  <si>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</si>
  <si>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</si>
  <si>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</si>
  <si>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</si>
  <si>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</si>
  <si>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</si>
  <si>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</si>
  <si>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</si>
  <si>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</si>
  <si>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</si>
  <si>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</si>
  <si>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</si>
  <si>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</si>
  <si>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</si>
  <si>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</si>
  <si>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</si>
  <si>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</si>
  <si>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</si>
  <si>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</si>
  <si>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</si>
  <si>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</si>
  <si>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</si>
  <si>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</si>
  <si>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</si>
  <si>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</si>
  <si>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</si>
  <si>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</si>
  <si>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</si>
  <si>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</si>
  <si>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</si>
  <si>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</si>
  <si>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</si>
  <si>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</si>
  <si>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</si>
  <si>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</si>
  <si>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</si>
  <si>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</si>
  <si>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</si>
  <si>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</si>
  <si>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</si>
  <si>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</si>
  <si>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</si>
  <si>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</si>
  <si>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</si>
  <si>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</si>
  <si>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</si>
  <si>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</si>
  <si>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</si>
  <si>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</si>
  <si>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</si>
  <si>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</si>
  <si>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</si>
  <si>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</si>
  <si>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</si>
  <si>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</si>
  <si>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</si>
  <si>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</si>
  <si>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</si>
  <si>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</si>
  <si>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</si>
  <si>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</si>
  <si>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</si>
  <si>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</si>
  <si>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</si>
  <si>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</si>
  <si>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</si>
  <si>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</si>
  <si>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</si>
  <si>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</si>
  <si>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</si>
  <si>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</si>
  <si>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</si>
  <si>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</si>
  <si>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</si>
  <si>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</si>
  <si>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</si>
  <si>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</si>
  <si>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</si>
  <si>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</si>
  <si>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</si>
  <si>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</si>
  <si>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</si>
  <si>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</si>
  <si>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</si>
  <si>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</si>
  <si>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</si>
  <si>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</si>
  <si>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</si>
  <si>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</si>
  <si>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</si>
  <si>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</si>
  <si>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</si>
  <si>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</si>
  <si>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</si>
  <si>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</si>
  <si>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</si>
  <si>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</si>
  <si>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</si>
  <si>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</si>
  <si>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</si>
  <si>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</si>
  <si>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</si>
  <si>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</si>
  <si>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</si>
  <si>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</si>
  <si>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</si>
  <si>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</si>
  <si>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</si>
  <si>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</si>
  <si>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</si>
  <si>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</si>
  <si>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</si>
  <si>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</si>
  <si>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</si>
  <si>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</si>
  <si>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</si>
  <si>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</si>
  <si>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</si>
  <si>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</si>
  <si>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</si>
  <si>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</si>
  <si>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</si>
  <si>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</si>
  <si>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</si>
  <si>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</si>
  <si>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</si>
  <si>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</si>
  <si>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</si>
  <si>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</si>
  <si>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</si>
  <si>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</si>
  <si>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</si>
  <si>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</si>
  <si>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</si>
  <si>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</si>
  <si>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</si>
  <si>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</si>
  <si>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</si>
  <si>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</si>
  <si>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</si>
  <si>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</si>
  <si>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</si>
  <si>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</si>
  <si>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</si>
  <si>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</si>
  <si>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</si>
  <si>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</si>
  <si>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</si>
  <si>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</si>
  <si>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</si>
  <si>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</si>
  <si>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</si>
  <si>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</si>
  <si>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</si>
  <si>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</si>
  <si>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</si>
  <si>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</si>
  <si>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</si>
  <si>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</si>
  <si>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</si>
  <si>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</si>
  <si>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</si>
  <si>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</si>
  <si>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</si>
  <si>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</si>
  <si>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</si>
  <si>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</si>
  <si>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</si>
  <si>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</si>
  <si>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</si>
  <si>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</si>
  <si>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</si>
  <si>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</si>
  <si>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</si>
  <si>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</si>
  <si>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</si>
  <si>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</si>
  <si>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</si>
  <si>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</si>
  <si>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</si>
  <si>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</si>
  <si>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</si>
  <si>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</si>
  <si>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</si>
  <si>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</si>
  <si>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</si>
  <si>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</si>
  <si>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</si>
  <si>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</si>
  <si>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</si>
  <si>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</si>
  <si>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</si>
  <si>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</si>
  <si>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</si>
  <si>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</si>
  <si>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</si>
  <si>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</si>
  <si>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</si>
  <si>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</si>
  <si>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</si>
  <si>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</si>
  <si>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</si>
  <si>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</si>
  <si>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</si>
  <si>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</si>
  <si>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</si>
  <si>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</si>
  <si>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</si>
  <si>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</si>
  <si>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</si>
  <si>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</si>
  <si>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</si>
  <si>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</si>
  <si>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</si>
  <si>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</si>
  <si>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</si>
  <si>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</si>
  <si>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</si>
  <si>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</si>
  <si>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</si>
  <si>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</si>
  <si>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</si>
  <si>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</si>
  <si>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</si>
  <si>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</si>
  <si>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</si>
  <si>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</si>
  <si>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</si>
  <si>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</si>
  <si>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</si>
  <si>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</si>
  <si>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</si>
  <si>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</si>
  <si>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</si>
  <si>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</si>
  <si>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</si>
  <si>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</si>
  <si>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</si>
  <si>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</si>
  <si>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</si>
  <si>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</si>
  <si>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</si>
  <si>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</si>
  <si>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</si>
  <si>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</si>
  <si>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</si>
  <si>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</si>
  <si>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</si>
  <si>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</si>
  <si>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</si>
  <si>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</si>
  <si>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</si>
  <si>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</si>
  <si>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</si>
  <si>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</si>
  <si>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</si>
  <si>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</si>
  <si>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</si>
  <si>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</si>
  <si>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</si>
  <si>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</si>
  <si>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</si>
  <si>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</si>
  <si>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</si>
  <si>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</si>
  <si>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</si>
  <si>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</si>
  <si>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</si>
  <si>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</si>
  <si>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</si>
  <si>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</si>
  <si>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</si>
  <si>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</si>
  <si>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</si>
  <si>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</si>
  <si>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</si>
  <si>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</si>
  <si>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</si>
  <si>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</si>
  <si>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</si>
  <si>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</si>
  <si>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</si>
  <si>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</si>
  <si>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</si>
  <si>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</si>
  <si>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</si>
  <si>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</si>
  <si>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</si>
  <si>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</si>
  <si>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</si>
  <si>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</si>
  <si>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</si>
  <si>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</si>
  <si>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</si>
  <si>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</si>
  <si>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</si>
  <si>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</si>
  <si>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</si>
  <si>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</si>
  <si>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</si>
  <si>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</si>
  <si>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</si>
  <si>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</si>
  <si>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</si>
  <si>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</si>
  <si>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</si>
  <si>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</si>
  <si>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</si>
  <si>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</si>
  <si>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</si>
  <si>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</si>
  <si>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</si>
  <si>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</si>
  <si>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</si>
  <si>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</si>
  <si>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</si>
  <si>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</si>
  <si>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</si>
  <si>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</si>
  <si>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</si>
  <si>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</si>
  <si>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</si>
  <si>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</si>
  <si>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</si>
  <si>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</si>
  <si>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</si>
  <si>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</si>
  <si>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</si>
  <si>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</si>
  <si>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</si>
  <si>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</si>
  <si>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</si>
  <si>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</si>
  <si>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</si>
  <si>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</si>
  <si>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</si>
  <si>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</si>
  <si>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</si>
  <si>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</si>
  <si>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</si>
  <si>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</si>
  <si>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</si>
  <si>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</si>
  <si>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</si>
  <si>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</si>
  <si>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</si>
  <si>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</si>
  <si>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</si>
  <si>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</si>
  <si>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</si>
  <si>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</si>
  <si>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</si>
  <si>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</si>
  <si>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</si>
  <si>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</si>
  <si>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</si>
  <si>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</si>
  <si>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</si>
  <si>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</si>
  <si>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</si>
  <si>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</si>
  <si>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</si>
  <si>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</si>
  <si>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</si>
  <si>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</si>
  <si>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</si>
  <si>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</si>
  <si>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</si>
  <si>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</si>
  <si>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</si>
  <si>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</si>
  <si>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</si>
  <si>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</si>
  <si>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</si>
  <si>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</si>
  <si>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</si>
  <si>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</si>
  <si>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</si>
  <si>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</si>
  <si>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</si>
  <si>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</si>
  <si>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</si>
  <si>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</si>
  <si>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</si>
  <si>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</si>
  <si>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</si>
  <si>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</si>
  <si>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</si>
  <si>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</si>
  <si>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</si>
  <si>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</si>
  <si>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</si>
  <si>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</si>
  <si>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</si>
  <si>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</si>
  <si>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</si>
  <si>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</si>
  <si>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</si>
  <si>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</si>
  <si>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</si>
  <si>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</si>
  <si>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</si>
  <si>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</si>
  <si>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</si>
  <si>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</si>
  <si>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</si>
  <si>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</si>
  <si>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</si>
  <si>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</si>
  <si>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</si>
  <si>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</si>
  <si>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</si>
  <si>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</si>
  <si>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</si>
  <si>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</si>
  <si>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</si>
  <si>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</si>
  <si>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</si>
  <si>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</si>
  <si>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</si>
  <si>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</si>
  <si>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</si>
  <si>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</si>
  <si>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</si>
  <si>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</si>
  <si>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</si>
  <si>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</si>
  <si>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</si>
  <si>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</si>
  <si>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</si>
  <si>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</si>
  <si>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</si>
  <si>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</si>
  <si>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</si>
  <si>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</si>
  <si>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</si>
  <si>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</si>
  <si>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</si>
  <si>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</si>
  <si>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</si>
  <si>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</si>
  <si>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</si>
  <si>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</si>
  <si>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</si>
  <si>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</si>
  <si>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</si>
  <si>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</si>
  <si>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</si>
  <si>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</si>
  <si>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</si>
  <si>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</si>
  <si>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</si>
  <si>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</si>
  <si>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</si>
  <si>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</si>
  <si>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</si>
  <si>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</si>
  <si>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</si>
  <si>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</si>
  <si>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</si>
  <si>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</si>
  <si>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</si>
  <si>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</si>
  <si>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</si>
  <si>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</si>
  <si>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</si>
  <si>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</si>
  <si>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</si>
  <si>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</si>
  <si>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</si>
  <si>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</si>
  <si>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</si>
  <si>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</si>
  <si>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</si>
  <si>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</si>
  <si>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</si>
  <si>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</si>
  <si>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</si>
  <si>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</si>
  <si>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</si>
  <si>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</si>
  <si>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</si>
  <si>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</si>
  <si>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</si>
  <si>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</si>
  <si>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</si>
  <si>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</si>
  <si>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</si>
  <si>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</si>
  <si>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</si>
  <si>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</si>
  <si>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</si>
  <si>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</si>
  <si>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</si>
  <si>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</si>
  <si>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</si>
  <si>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</si>
  <si>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</si>
  <si>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</si>
  <si>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</si>
  <si>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</si>
  <si>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</si>
  <si>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</si>
  <si>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</si>
  <si>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</si>
  <si>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</si>
  <si>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</si>
  <si>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</si>
  <si>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</si>
  <si>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</si>
  <si>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</si>
  <si>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</si>
  <si>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</si>
  <si>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</si>
  <si>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</si>
  <si>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</si>
  <si>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</si>
  <si>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</si>
  <si>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</si>
  <si>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</si>
  <si>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</si>
  <si>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</si>
  <si>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</si>
  <si>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</si>
  <si>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</si>
  <si>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</si>
  <si>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</si>
  <si>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</si>
  <si>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</si>
  <si>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</si>
  <si>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</si>
  <si>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</si>
  <si>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</si>
  <si>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</si>
  <si>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</si>
  <si>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</si>
  <si>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</si>
  <si>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</si>
  <si>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</si>
  <si>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</si>
  <si>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</si>
  <si>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</si>
  <si>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</si>
  <si>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</si>
  <si>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</si>
  <si>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</si>
  <si>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</si>
  <si>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</si>
  <si>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</si>
  <si>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</si>
  <si>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</si>
  <si>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</si>
  <si>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</si>
  <si>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</si>
  <si>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</si>
  <si>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</si>
  <si>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</si>
  <si>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</si>
  <si>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</si>
  <si>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</si>
  <si>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</si>
  <si>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</si>
  <si>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</si>
  <si>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</si>
  <si>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</si>
  <si>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</si>
  <si>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</si>
  <si>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</si>
  <si>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</si>
  <si>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</si>
  <si>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</si>
  <si>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</si>
  <si>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</si>
  <si>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</si>
  <si>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</si>
  <si>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</si>
  <si>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</si>
  <si>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</si>
  <si>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</si>
  <si>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</si>
  <si>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</si>
  <si>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</si>
  <si>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</si>
  <si>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</si>
  <si>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</si>
  <si>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</si>
  <si>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</si>
  <si>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</si>
  <si>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</si>
  <si>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</si>
  <si>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</si>
  <si>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</si>
  <si>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</si>
  <si>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</si>
  <si>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</si>
  <si>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</si>
  <si>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</si>
  <si>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</si>
  <si>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</si>
  <si>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</si>
  <si>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</si>
  <si>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</si>
  <si>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</si>
  <si>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</si>
  <si>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</si>
  <si>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</si>
  <si>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</si>
  <si>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</si>
  <si>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</si>
  <si>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</si>
  <si>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</si>
  <si>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</si>
  <si>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</si>
  <si>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</si>
  <si>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</si>
  <si>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</si>
  <si>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</si>
  <si>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</si>
  <si>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</si>
  <si>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</si>
  <si>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</si>
  <si>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</si>
  <si>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</si>
  <si>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</si>
  <si>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</si>
  <si>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</si>
  <si>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</si>
  <si>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</si>
  <si>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</si>
  <si>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</si>
  <si>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</si>
  <si>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</si>
  <si>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</si>
  <si>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</si>
  <si>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</si>
  <si>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</si>
  <si>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</si>
  <si>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</si>
  <si>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</si>
  <si>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</si>
  <si>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</si>
  <si>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</si>
  <si>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</si>
  <si>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</si>
  <si>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</si>
  <si>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</si>
  <si>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</si>
  <si>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</si>
  <si>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</si>
  <si>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</si>
  <si>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</si>
  <si>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</si>
  <si>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</si>
  <si>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</si>
  <si>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</si>
  <si>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</si>
  <si>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</si>
  <si>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</si>
  <si>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</si>
  <si>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</si>
  <si>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</si>
  <si>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</si>
  <si>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</si>
  <si>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</si>
  <si>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</si>
  <si>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</si>
  <si>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</si>
  <si>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</si>
  <si>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</si>
  <si>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</si>
  <si>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</si>
  <si>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</si>
  <si>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</si>
  <si>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</si>
  <si>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</si>
  <si>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</si>
  <si>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</si>
  <si>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</si>
  <si>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</si>
  <si>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</si>
  <si>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</si>
  <si>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</si>
  <si>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</si>
  <si>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</si>
  <si>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</si>
  <si>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</si>
  <si>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</si>
  <si>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</si>
  <si>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</si>
  <si>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</si>
  <si>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</si>
  <si>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</si>
  <si>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</si>
  <si>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</si>
  <si>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</si>
  <si>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</si>
  <si>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</si>
  <si>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</si>
  <si>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</si>
  <si>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</si>
  <si>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</si>
  <si>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</si>
  <si>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</si>
  <si>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</si>
  <si>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</si>
  <si>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</si>
  <si>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</si>
  <si>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</si>
  <si>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</si>
  <si>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</si>
  <si>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</si>
  <si>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</si>
  <si>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</si>
  <si>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</si>
  <si>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</si>
  <si>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</si>
  <si>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</si>
  <si>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</si>
  <si>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</si>
  <si>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</si>
  <si>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</si>
  <si>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</si>
  <si>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</si>
  <si>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</si>
  <si>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</si>
  <si>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</si>
  <si>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</si>
  <si>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</si>
  <si>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</si>
  <si>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</si>
  <si>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</si>
  <si>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</si>
  <si>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</si>
  <si>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</si>
  <si>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</si>
  <si>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</si>
  <si>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</si>
  <si>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</si>
  <si>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</si>
  <si>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</si>
  <si>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</si>
  <si>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</si>
  <si>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</si>
  <si>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</si>
  <si>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</si>
  <si>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</si>
  <si>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</si>
  <si>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</si>
  <si>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</si>
  <si>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</si>
  <si>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</si>
  <si>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</si>
  <si>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</si>
  <si>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</si>
  <si>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</si>
  <si>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</si>
  <si>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</si>
  <si>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</si>
  <si>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</si>
  <si>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</si>
  <si>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</si>
  <si>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</si>
  <si>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</si>
  <si>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</si>
  <si>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</si>
  <si>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</si>
  <si>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</si>
  <si>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</si>
  <si>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</si>
  <si>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</si>
  <si>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</si>
  <si>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</si>
  <si>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</si>
  <si>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</si>
  <si>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</si>
  <si>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</si>
  <si>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</si>
  <si>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</si>
  <si>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</si>
  <si>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</si>
  <si>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</si>
  <si>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</si>
  <si>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</si>
  <si>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</si>
  <si>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</si>
  <si>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</si>
  <si>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</si>
  <si>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</si>
  <si>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</si>
  <si>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</si>
  <si>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</si>
  <si>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</si>
  <si>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</si>
  <si>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</si>
  <si>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</si>
  <si>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</si>
  <si>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</si>
  <si>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</si>
  <si>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</si>
  <si>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</si>
  <si>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</si>
  <si>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</si>
  <si>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</si>
  <si>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</si>
  <si>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</si>
  <si>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</si>
  <si>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</si>
  <si>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</si>
  <si>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</si>
  <si>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</si>
  <si>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</si>
  <si>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</si>
  <si>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</si>
  <si>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</si>
  <si>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</si>
  <si>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</si>
  <si>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</si>
  <si>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</si>
  <si>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</si>
  <si>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</si>
  <si>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</si>
  <si>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</si>
  <si>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</si>
  <si>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</si>
  <si>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</si>
  <si>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</si>
  <si>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</si>
  <si>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</si>
  <si>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</si>
  <si>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</si>
  <si>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</si>
  <si>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</si>
  <si>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</si>
  <si>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</si>
  <si>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</si>
  <si>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</si>
  <si>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</si>
  <si>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</si>
  <si>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</si>
  <si>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</si>
  <si>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</si>
  <si>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</si>
  <si>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</si>
  <si>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</si>
  <si>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</si>
  <si>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</si>
  <si>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</si>
  <si>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</si>
  <si>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</si>
  <si>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</si>
  <si>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</si>
  <si>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</si>
  <si>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</si>
  <si>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</si>
  <si>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</si>
  <si>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</si>
  <si>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</si>
  <si>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</si>
  <si>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</si>
  <si>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</si>
  <si>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</si>
  <si>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</si>
  <si>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</si>
  <si>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</si>
  <si>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</si>
  <si>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</si>
  <si>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</si>
  <si>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</si>
  <si>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</si>
  <si>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</si>
  <si>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</si>
  <si>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</si>
  <si>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</si>
  <si>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</si>
  <si>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</si>
  <si>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</si>
  <si>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</si>
  <si>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</si>
  <si>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</si>
  <si>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</si>
  <si>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</si>
  <si>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</si>
  <si>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</si>
  <si>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</si>
  <si>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</si>
  <si>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</si>
  <si>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</si>
  <si>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</si>
  <si>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</si>
  <si>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</si>
  <si>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</si>
  <si>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</si>
  <si>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</si>
  <si>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</si>
  <si>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</si>
  <si>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</si>
  <si>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</si>
  <si>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</si>
  <si>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</si>
  <si>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</si>
  <si>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</si>
  <si>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</si>
  <si>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</si>
  <si>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</si>
  <si>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</si>
  <si>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</si>
  <si>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</si>
  <si>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</si>
  <si>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</si>
  <si>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</si>
  <si>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</si>
  <si>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</si>
  <si>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</si>
  <si>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</si>
  <si>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</si>
  <si>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</si>
  <si>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</si>
  <si>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</si>
  <si>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</si>
  <si>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</si>
  <si>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</si>
  <si>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</si>
  <si>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</si>
  <si>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</si>
  <si>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</si>
  <si>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</si>
  <si>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</si>
  <si>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</si>
  <si>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</si>
  <si>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</si>
  <si>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</si>
  <si>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</si>
  <si>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</si>
  <si>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</si>
  <si>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</si>
  <si>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</si>
  <si>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</si>
  <si>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</si>
  <si>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</si>
  <si>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</si>
  <si>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</si>
  <si>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</si>
  <si>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</si>
  <si>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</si>
  <si>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</si>
  <si>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</si>
  <si>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</si>
  <si>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</si>
  <si>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</si>
  <si>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</si>
  <si>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</si>
  <si>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</si>
  <si>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</si>
  <si>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</si>
  <si>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</si>
  <si>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</si>
  <si>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</si>
  <si>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</si>
  <si>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</si>
  <si>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</si>
  <si>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</si>
  <si>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</si>
  <si>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</si>
  <si>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</si>
  <si>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</si>
  <si>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</si>
  <si>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</si>
  <si>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</si>
  <si>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</si>
  <si>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</si>
  <si>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</si>
  <si>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</si>
  <si>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</si>
  <si>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</si>
  <si>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</si>
  <si>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</si>
  <si>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</si>
  <si>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</si>
  <si>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</si>
  <si>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</si>
  <si>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</si>
  <si>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</si>
  <si>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</si>
  <si>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</si>
  <si>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</si>
  <si>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</si>
  <si>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</si>
  <si>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</si>
  <si>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</si>
  <si>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</si>
  <si>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</si>
  <si>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</si>
  <si>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</si>
  <si>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</si>
  <si>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</si>
  <si>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</si>
  <si>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</si>
  <si>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</si>
  <si>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</si>
  <si>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</si>
  <si>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</si>
  <si>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</si>
  <si>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</si>
  <si>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</si>
  <si>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</si>
  <si>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</si>
  <si>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</si>
  <si>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</si>
  <si>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</si>
  <si>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</si>
  <si>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</si>
  <si>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</si>
  <si>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</si>
  <si>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</si>
  <si>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</si>
  <si>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</si>
  <si>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</si>
  <si>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</si>
  <si>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</si>
  <si>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</si>
  <si>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</si>
  <si>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</si>
  <si>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</si>
  <si>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</si>
  <si>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</si>
  <si>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</si>
  <si>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</si>
  <si>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</si>
  <si>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</si>
  <si>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</si>
  <si>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</si>
  <si>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</si>
  <si>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</si>
  <si>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</si>
  <si>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</si>
  <si>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</si>
  <si>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</si>
  <si>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</si>
  <si>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</si>
  <si>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</si>
  <si>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</si>
  <si>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</si>
  <si>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</si>
  <si>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</si>
  <si>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</si>
  <si>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</si>
  <si>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</si>
  <si>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</si>
  <si>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</si>
  <si>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</si>
  <si>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</si>
  <si>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</si>
  <si>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</si>
  <si>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</si>
  <si>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</si>
  <si>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</si>
  <si>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</si>
  <si>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</si>
  <si>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</si>
  <si>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</si>
  <si>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</si>
  <si>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</si>
  <si>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</si>
  <si>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</si>
  <si>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</si>
  <si>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</si>
  <si>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</si>
  <si>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</si>
  <si>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</si>
  <si>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</si>
  <si>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</si>
  <si>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</si>
  <si>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</si>
  <si>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</si>
  <si>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</si>
  <si>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</si>
  <si>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</si>
  <si>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</si>
  <si>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</si>
  <si>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</si>
  <si>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</si>
  <si>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</si>
  <si>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</si>
  <si>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</si>
  <si>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</si>
  <si>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</si>
  <si>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</si>
  <si>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</si>
  <si>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</si>
  <si>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</si>
  <si>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</si>
  <si>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</si>
  <si>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</si>
  <si>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</si>
  <si>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</si>
  <si>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</si>
  <si>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</si>
  <si>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</si>
  <si>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</si>
  <si>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</si>
  <si>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</si>
  <si>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</si>
  <si>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</si>
  <si>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</si>
  <si>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</si>
  <si>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</si>
  <si>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</si>
  <si>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</si>
  <si>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</si>
  <si>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</si>
  <si>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</si>
  <si>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</si>
  <si>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</si>
  <si>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</si>
  <si>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</si>
  <si>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</si>
  <si>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</si>
  <si>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</si>
  <si>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</si>
  <si>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</si>
  <si>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</si>
  <si>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</si>
  <si>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</si>
  <si>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</si>
  <si>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</si>
  <si>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</si>
  <si>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</si>
  <si>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</si>
  <si>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</si>
  <si>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</si>
  <si>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</si>
  <si>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</si>
  <si>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</si>
  <si>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</si>
  <si>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</si>
  <si>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</si>
  <si>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</si>
  <si>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</si>
  <si>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</si>
  <si>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</si>
  <si>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</si>
  <si>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</si>
  <si>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</si>
  <si>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</si>
  <si>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</si>
  <si>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</si>
  <si>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</si>
  <si>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</si>
  <si>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</si>
  <si>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</si>
  <si>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</si>
  <si>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</si>
  <si>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</si>
  <si>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</si>
  <si>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</si>
  <si>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</si>
  <si>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</si>
  <si>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</si>
  <si>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</si>
  <si>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</si>
  <si>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</si>
  <si>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</si>
  <si>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</si>
  <si>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</si>
  <si>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</si>
  <si>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</si>
  <si>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</si>
  <si>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</si>
  <si>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</si>
  <si>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</si>
  <si>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</si>
  <si>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</si>
  <si>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</si>
  <si>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</si>
  <si>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</si>
  <si>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</si>
  <si>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</si>
  <si>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</si>
  <si>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</si>
  <si>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</si>
  <si>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</si>
  <si>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</si>
  <si>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</si>
  <si>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</si>
  <si>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</si>
  <si>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</si>
  <si>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</si>
  <si>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</si>
  <si>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</si>
  <si>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</si>
  <si>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</si>
  <si>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</si>
  <si>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</si>
  <si>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</si>
  <si>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</si>
  <si>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</si>
  <si>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</si>
  <si>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</si>
  <si>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</si>
  <si>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</si>
  <si>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</si>
  <si>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</si>
  <si>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</si>
  <si>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</si>
  <si>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</si>
  <si>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</si>
  <si>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</si>
  <si>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</si>
  <si>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</si>
  <si>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</si>
  <si>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</si>
  <si>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</si>
  <si>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</si>
  <si>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</si>
  <si>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</si>
  <si>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</si>
  <si>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</si>
  <si>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</si>
  <si>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</si>
  <si>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</si>
  <si>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</si>
  <si>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</si>
  <si>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</si>
  <si>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</si>
  <si>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</si>
  <si>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</si>
  <si>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</si>
  <si>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</si>
  <si>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</si>
  <si>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</si>
  <si>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</si>
  <si>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</si>
  <si>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</si>
  <si>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</si>
  <si>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</si>
  <si>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</si>
  <si>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</si>
  <si>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</si>
  <si>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</si>
  <si>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</si>
  <si>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</si>
  <si>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</si>
  <si>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</si>
  <si>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</si>
  <si>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</si>
  <si>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</si>
  <si>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</si>
  <si>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</si>
  <si>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</si>
  <si>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</si>
  <si>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</si>
  <si>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</si>
  <si>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</si>
  <si>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</si>
  <si>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</si>
  <si>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</si>
  <si>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</si>
  <si>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</si>
  <si>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</si>
  <si>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</si>
  <si>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</si>
  <si>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</si>
  <si>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</si>
  <si>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</si>
  <si>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</si>
  <si>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</si>
  <si>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</si>
  <si>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</si>
  <si>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</si>
  <si>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</si>
  <si>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</si>
  <si>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</si>
  <si>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</si>
  <si>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</si>
  <si>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</si>
  <si>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</si>
  <si>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</si>
  <si>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</si>
  <si>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</si>
  <si>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</si>
  <si>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</si>
  <si>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</si>
  <si>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</si>
  <si>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</si>
  <si>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</si>
  <si>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</si>
  <si>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</si>
  <si>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</si>
  <si>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</si>
  <si>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</si>
  <si>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</si>
  <si>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</si>
  <si>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</si>
  <si>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</si>
  <si>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</si>
  <si>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</si>
  <si>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</si>
  <si>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</si>
  <si>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</si>
  <si>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</si>
  <si>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</si>
  <si>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</si>
  <si>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</si>
  <si>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</si>
  <si>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</si>
  <si>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</si>
  <si>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</si>
  <si>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</si>
  <si>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</si>
  <si>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</si>
  <si>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</si>
  <si>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</si>
  <si>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</si>
  <si>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</si>
  <si>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</si>
  <si>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</si>
  <si>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</si>
  <si>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</si>
  <si>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</si>
  <si>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</si>
  <si>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</si>
  <si>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</si>
  <si>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</si>
  <si>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</si>
  <si>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</si>
  <si>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</si>
  <si>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</si>
  <si>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</si>
  <si>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</si>
  <si>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</si>
  <si>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</si>
  <si>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</si>
  <si>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</si>
  <si>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</si>
  <si>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</si>
  <si>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</si>
  <si>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</si>
  <si>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</si>
  <si>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</si>
  <si>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</si>
  <si>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</si>
  <si>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</si>
  <si>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</si>
  <si>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</si>
  <si>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</si>
  <si>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</si>
  <si>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</si>
  <si>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</si>
  <si>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</si>
  <si>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</si>
  <si>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</si>
  <si>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</si>
  <si>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</si>
  <si>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</si>
  <si>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</si>
  <si>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</si>
  <si>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</si>
  <si>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</si>
  <si>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</si>
  <si>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</si>
  <si>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</si>
  <si>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</si>
  <si>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</si>
  <si>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</si>
  <si>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</si>
  <si>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</si>
  <si>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</si>
  <si>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</si>
  <si>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</si>
  <si>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</si>
  <si>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</si>
  <si>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</si>
  <si>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</si>
  <si>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</si>
  <si>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</si>
  <si>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</si>
  <si>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</si>
  <si>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</si>
  <si>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</si>
  <si>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</si>
  <si>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</si>
  <si>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</si>
  <si>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</si>
  <si>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</si>
  <si>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</si>
  <si>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</si>
  <si>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</si>
  <si>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</si>
  <si>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</si>
  <si>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</si>
  <si>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</si>
  <si>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</si>
  <si>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</si>
  <si>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</si>
  <si>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</si>
  <si>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</si>
  <si>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</si>
  <si>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</si>
  <si>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</si>
  <si>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</si>
  <si>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</si>
  <si>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</si>
  <si>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</si>
  <si>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</si>
  <si>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</si>
  <si>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</si>
  <si>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</si>
  <si>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</si>
  <si>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</si>
  <si>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</si>
  <si>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</si>
  <si>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</si>
  <si>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</si>
  <si>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</si>
  <si>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</si>
  <si>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</si>
  <si>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</si>
  <si>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</si>
  <si>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</si>
  <si>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</si>
  <si>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</si>
  <si>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</si>
  <si>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</si>
  <si>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</si>
  <si>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</si>
  <si>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</si>
  <si>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</si>
  <si>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</si>
  <si>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</si>
  <si>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</si>
  <si>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</si>
  <si>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</si>
  <si>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</si>
  <si>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</si>
  <si>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</si>
  <si>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</si>
  <si>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</si>
  <si>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</si>
  <si>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</si>
  <si>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</si>
  <si>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</si>
  <si>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</si>
  <si>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</si>
  <si>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</si>
  <si>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</si>
  <si>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</si>
  <si>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</si>
  <si>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</si>
  <si>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</si>
  <si>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</si>
  <si>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</si>
  <si>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</si>
  <si>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</si>
  <si>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</si>
  <si>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</si>
  <si>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</si>
  <si>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</si>
  <si>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</si>
  <si>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</si>
  <si>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</si>
  <si>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</si>
  <si>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</si>
  <si>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</si>
  <si>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</si>
  <si>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</si>
  <si>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</si>
  <si>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</si>
  <si>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</si>
  <si>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</si>
  <si>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</si>
  <si>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</si>
  <si>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</si>
  <si>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</si>
  <si>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</si>
  <si>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</si>
  <si>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</si>
  <si>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</si>
  <si>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</si>
  <si>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</si>
  <si>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</si>
  <si>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</si>
  <si>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</si>
  <si>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</si>
  <si>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</si>
  <si>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</si>
  <si>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</si>
  <si>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</si>
  <si>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</si>
  <si>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</si>
  <si>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</si>
  <si>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</si>
  <si>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</si>
  <si>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</si>
  <si>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</si>
  <si>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</si>
  <si>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</si>
  <si>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</si>
  <si>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</si>
  <si>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</si>
  <si>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</si>
  <si>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</si>
  <si>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</si>
  <si>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</si>
  <si>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</si>
  <si>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</si>
  <si>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</si>
  <si>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</si>
  <si>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</si>
  <si>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</si>
  <si>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</si>
  <si>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</si>
  <si>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</si>
  <si>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</si>
  <si>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</si>
  <si>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</si>
  <si>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</si>
  <si>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</si>
  <si>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</si>
  <si>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</si>
  <si>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</si>
  <si>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</si>
  <si>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</si>
  <si>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</si>
  <si>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</si>
  <si>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</si>
  <si>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</si>
  <si>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</si>
  <si>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</si>
  <si>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</si>
  <si>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</si>
  <si>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</si>
  <si>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</si>
  <si>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</si>
  <si>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</si>
  <si>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</si>
  <si>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</si>
  <si>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</si>
  <si>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</si>
  <si>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</si>
  <si>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</si>
  <si>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</si>
  <si>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</si>
  <si>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</si>
  <si>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</si>
  <si>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</si>
  <si>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</si>
  <si>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</si>
  <si>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</si>
  <si>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</si>
  <si>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</si>
  <si>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</si>
  <si>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</si>
  <si>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</si>
  <si>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</si>
  <si>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</si>
  <si>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</si>
  <si>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</si>
  <si>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</si>
  <si>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</si>
  <si>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</si>
  <si>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</si>
  <si>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</si>
  <si>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</si>
  <si>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</si>
  <si>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</si>
  <si>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</si>
  <si>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</si>
  <si>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</si>
  <si>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</si>
  <si>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</si>
  <si>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</si>
  <si>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</si>
  <si>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</si>
  <si>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</si>
  <si>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</si>
  <si>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</si>
  <si>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</si>
  <si>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</si>
  <si>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</si>
  <si>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</si>
  <si>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</si>
  <si>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</si>
  <si>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</si>
  <si>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</si>
  <si>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</si>
  <si>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</si>
  <si>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</si>
  <si>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</si>
  <si>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</si>
  <si>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</si>
  <si>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</si>
  <si>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</si>
  <si>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</si>
  <si>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</si>
  <si>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</si>
  <si>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</si>
  <si>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</si>
  <si>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</si>
  <si>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</si>
  <si>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</si>
  <si>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</si>
  <si>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</si>
  <si>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</si>
  <si>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</si>
  <si>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</si>
  <si>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</si>
  <si>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</si>
  <si>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</si>
  <si>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</si>
  <si>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</si>
  <si>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</si>
  <si>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</si>
  <si>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</si>
  <si>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</si>
  <si>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</si>
  <si>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</si>
  <si>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</si>
  <si>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</si>
  <si>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</si>
  <si>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</si>
  <si>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</si>
  <si>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</si>
  <si>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</si>
  <si>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</si>
  <si>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</si>
  <si>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</si>
  <si>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</si>
  <si>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</si>
  <si>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</si>
  <si>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</si>
  <si>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</si>
  <si>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</si>
  <si>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</si>
  <si>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</si>
  <si>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</si>
  <si>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</si>
  <si>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</si>
  <si>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</si>
  <si>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</si>
  <si>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</si>
  <si>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</si>
  <si>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</si>
  <si>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</si>
  <si>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</si>
  <si>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</si>
  <si>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</si>
  <si>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</si>
  <si>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</si>
  <si>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</si>
  <si>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</si>
  <si>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</si>
  <si>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</si>
  <si>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</si>
  <si>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</si>
  <si>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</si>
  <si>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</si>
  <si>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</si>
  <si>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</si>
  <si>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</si>
  <si>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</si>
  <si>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</si>
  <si>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</si>
  <si>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</si>
  <si>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</si>
  <si>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</si>
  <si>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</si>
  <si>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</si>
  <si>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</si>
  <si>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</si>
  <si>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</si>
  <si>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</si>
  <si>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</si>
  <si>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</si>
  <si>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</si>
  <si>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</si>
  <si>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</si>
  <si>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</si>
  <si>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</si>
  <si>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</si>
  <si>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</si>
  <si>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</si>
  <si>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</si>
  <si>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</si>
  <si>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</si>
  <si>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</si>
  <si>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</si>
  <si>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</si>
  <si>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</si>
  <si>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</si>
  <si>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</si>
  <si>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</si>
  <si>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</si>
  <si>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</si>
  <si>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</si>
  <si>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</si>
  <si>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</si>
  <si>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</si>
  <si>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</si>
  <si>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</si>
  <si>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</si>
  <si>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</si>
  <si>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</si>
  <si>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</si>
  <si>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</si>
  <si>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</si>
  <si>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</si>
  <si>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</si>
  <si>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</si>
  <si>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</si>
  <si>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</si>
  <si>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</si>
  <si>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</si>
  <si>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</si>
  <si>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</si>
  <si>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</si>
  <si>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</si>
  <si>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</si>
  <si>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</si>
  <si>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</si>
  <si>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</si>
  <si>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</si>
  <si>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</si>
  <si>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</si>
  <si>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</si>
  <si>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</si>
  <si>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</si>
  <si>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</si>
  <si>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</si>
  <si>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</si>
  <si>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</si>
  <si>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</si>
  <si>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</si>
  <si>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</si>
  <si>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</si>
  <si>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</si>
  <si>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</si>
  <si>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</si>
  <si>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</si>
  <si>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</si>
  <si>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</si>
  <si>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</si>
  <si>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</si>
  <si>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</si>
  <si>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</si>
  <si>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</si>
  <si>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</si>
  <si>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</si>
  <si>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</si>
  <si>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</si>
  <si>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</si>
  <si>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</si>
  <si>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</si>
  <si>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</si>
  <si>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</si>
  <si>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</si>
  <si>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</si>
  <si>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</si>
  <si>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</si>
  <si>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</si>
  <si>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</si>
  <si>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</si>
  <si>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</si>
  <si>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</si>
  <si>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</si>
  <si>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</si>
  <si>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</si>
  <si>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</si>
  <si>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</si>
  <si>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</si>
  <si>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</si>
  <si>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</si>
  <si>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</si>
  <si>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</si>
  <si>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</si>
  <si>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</si>
  <si>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</si>
  <si>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</si>
  <si>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</si>
  <si>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</si>
  <si>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</si>
  <si>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</si>
  <si>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</si>
  <si>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</si>
  <si>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</si>
  <si>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</si>
  <si>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</si>
  <si>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</si>
  <si>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</si>
  <si>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</si>
  <si>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</si>
  <si>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</si>
  <si>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</si>
  <si>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</si>
  <si>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</si>
  <si>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</si>
  <si>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</si>
  <si>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</si>
  <si>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</si>
  <si>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</si>
  <si>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</si>
  <si>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</si>
  <si>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</si>
  <si>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</si>
  <si>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</si>
  <si>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</si>
  <si>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</si>
  <si>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</si>
  <si>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</si>
  <si>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</si>
  <si>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</si>
  <si>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</si>
  <si>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</si>
  <si>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</si>
  <si>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</si>
  <si>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</si>
  <si>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</si>
  <si>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</si>
  <si>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</si>
  <si>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</si>
  <si>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</si>
  <si>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</si>
  <si>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</si>
  <si>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</si>
  <si>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</si>
  <si>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</si>
  <si>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</si>
  <si>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</si>
  <si>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</si>
  <si>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</si>
  <si>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</si>
  <si>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</si>
  <si>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</si>
  <si>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</si>
  <si>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</si>
  <si>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</si>
  <si>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</si>
  <si>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</si>
  <si>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</si>
  <si>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</si>
  <si>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</si>
  <si>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</si>
  <si>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</si>
  <si>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</si>
  <si>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</si>
  <si>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</si>
  <si>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</si>
  <si>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</si>
  <si>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</si>
  <si>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</si>
  <si>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</si>
  <si>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</si>
  <si>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</si>
  <si>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</si>
  <si>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</si>
  <si>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</si>
  <si>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</si>
  <si>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</si>
  <si>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</si>
  <si>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</si>
  <si>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</si>
  <si>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</si>
  <si>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</si>
  <si>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</si>
  <si>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</si>
  <si>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</si>
  <si>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</si>
  <si>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</si>
  <si>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</si>
  <si>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</si>
  <si>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</si>
  <si>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</si>
  <si>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</si>
  <si>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</si>
  <si>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</si>
  <si>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</si>
  <si>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</si>
  <si>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</si>
  <si>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</si>
  <si>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</si>
  <si>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</si>
  <si>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</si>
  <si>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</si>
  <si>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</si>
  <si>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</si>
  <si>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</si>
  <si>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</si>
  <si>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</si>
  <si>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</si>
  <si>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</si>
  <si>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</si>
  <si>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</si>
  <si>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</si>
  <si>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</si>
  <si>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</si>
  <si>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</si>
  <si>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</si>
  <si>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</si>
  <si>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</si>
  <si>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</si>
  <si>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</si>
  <si>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</si>
  <si>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</si>
  <si>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</si>
  <si>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</si>
  <si>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</si>
  <si>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</si>
  <si>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</si>
  <si>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</si>
  <si>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</si>
  <si>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</si>
  <si>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</si>
  <si>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</si>
  <si>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</si>
  <si>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</si>
  <si>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</si>
  <si>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</si>
  <si>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</si>
  <si>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</si>
  <si>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</si>
  <si>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</si>
  <si>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</si>
  <si>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</si>
  <si>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</si>
  <si>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</si>
  <si>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</si>
  <si>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</si>
  <si>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</si>
  <si>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</si>
  <si>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</si>
  <si>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</si>
  <si>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</si>
  <si>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</si>
  <si>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</si>
  <si>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</si>
  <si>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</si>
  <si>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</si>
  <si>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</si>
  <si>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</si>
  <si>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</si>
  <si>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</si>
  <si>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</si>
  <si>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</si>
  <si>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</si>
  <si>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</si>
  <si>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</si>
  <si>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</si>
  <si>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</si>
  <si>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</si>
  <si>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</si>
  <si>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</si>
  <si>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</si>
  <si>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</si>
  <si>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</si>
  <si>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</si>
  <si>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</si>
  <si>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</si>
  <si>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</si>
  <si>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</si>
  <si>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</si>
  <si>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</si>
  <si>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</si>
  <si>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</si>
  <si>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</si>
  <si>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</si>
  <si>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</si>
  <si>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</si>
  <si>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</si>
  <si>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</si>
  <si>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</si>
  <si>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</si>
  <si>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</si>
  <si>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</si>
  <si>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</si>
  <si>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</si>
  <si>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</si>
  <si>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</si>
  <si>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</si>
  <si>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</si>
  <si>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</si>
  <si>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</si>
  <si>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</si>
  <si>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</si>
  <si>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</si>
  <si>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</si>
  <si>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</si>
  <si>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</si>
  <si>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</si>
  <si>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</si>
  <si>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</si>
  <si>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</si>
  <si>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</si>
  <si>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</si>
  <si>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</si>
  <si>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</si>
  <si>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</si>
  <si>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</si>
  <si>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</si>
  <si>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</si>
  <si>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</si>
  <si>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</si>
  <si>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</si>
  <si>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</si>
  <si>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</si>
  <si>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</si>
  <si>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</si>
  <si>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</si>
  <si>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</si>
  <si>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</si>
  <si>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</si>
  <si>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</si>
  <si>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</si>
  <si>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</si>
  <si>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</si>
  <si>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</si>
  <si>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</si>
  <si>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</si>
  <si>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</si>
  <si>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</si>
  <si>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</si>
  <si>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</si>
  <si>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</si>
  <si>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</si>
  <si>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</si>
  <si>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</si>
  <si>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</si>
  <si>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</si>
  <si>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</si>
  <si>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</si>
  <si>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</si>
  <si>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</si>
  <si>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</si>
  <si>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</si>
  <si>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</si>
  <si>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</si>
  <si>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</si>
  <si>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</si>
  <si>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</si>
  <si>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</si>
  <si>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</si>
  <si>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</si>
  <si>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</si>
  <si>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</si>
  <si>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</si>
  <si>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</si>
  <si>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</si>
  <si>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</si>
  <si>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</si>
  <si>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</si>
  <si>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</si>
  <si>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</si>
  <si>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</si>
  <si>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</si>
  <si>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</si>
  <si>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</si>
  <si>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</si>
  <si>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</si>
  <si>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</si>
  <si>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</si>
  <si>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</si>
  <si>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</si>
  <si>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</si>
  <si>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</si>
  <si>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</si>
  <si>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</si>
  <si>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</si>
  <si>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</si>
  <si>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</si>
  <si>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</si>
  <si>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</si>
  <si>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</si>
  <si>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</si>
  <si>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</si>
  <si>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</si>
  <si>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</si>
  <si>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</si>
  <si>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</si>
  <si>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</si>
  <si>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</si>
  <si>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</si>
  <si>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</si>
  <si>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</si>
  <si>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</si>
  <si>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</si>
  <si>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</si>
  <si>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</si>
  <si>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</si>
  <si>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</si>
  <si>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</si>
  <si>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</si>
  <si>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</si>
  <si>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</si>
  <si>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</si>
  <si>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</si>
  <si>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</si>
  <si>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</si>
  <si>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</si>
  <si>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</si>
  <si>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</si>
  <si>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</si>
  <si>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</si>
  <si>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</si>
  <si>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</si>
  <si>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</si>
  <si>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</si>
  <si>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</si>
  <si>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</si>
  <si>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</si>
  <si>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</si>
  <si>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</si>
  <si>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</si>
  <si>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</si>
  <si>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</si>
  <si>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</si>
  <si>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</si>
  <si>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</si>
  <si>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</si>
  <si>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</si>
  <si>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</si>
  <si>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</si>
  <si>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</si>
  <si>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</si>
  <si>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</si>
  <si>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</si>
  <si>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</si>
  <si>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</si>
  <si>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</si>
  <si>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</si>
  <si>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</si>
  <si>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</si>
  <si>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</si>
  <si>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</si>
  <si>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</si>
  <si>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</si>
  <si>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</si>
  <si>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</si>
  <si>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</si>
  <si>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</si>
  <si>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</si>
  <si>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</si>
  <si>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</si>
  <si>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</si>
  <si>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</si>
  <si>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</si>
  <si>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</si>
  <si>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</si>
  <si>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</si>
  <si>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</si>
  <si>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</si>
  <si>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</si>
  <si>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</si>
  <si>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</si>
  <si>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</si>
  <si>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</si>
  <si>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</si>
  <si>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</si>
  <si>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</si>
  <si>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</si>
  <si>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</si>
  <si>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</si>
  <si>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</si>
  <si>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</si>
  <si>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</si>
  <si>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</si>
  <si>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</si>
  <si>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</si>
  <si>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</si>
  <si>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</si>
  <si>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</si>
  <si>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</si>
  <si>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</si>
  <si>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</si>
  <si>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</si>
  <si>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</si>
  <si>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</si>
  <si>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</si>
  <si>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</si>
  <si>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</si>
  <si>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</si>
  <si>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</si>
  <si>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</si>
  <si>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</si>
  <si>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</si>
  <si>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</si>
  <si>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</si>
  <si>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</si>
  <si>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</si>
  <si>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</si>
  <si>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</si>
  <si>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</si>
  <si>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</si>
  <si>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</si>
  <si>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</si>
  <si>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</si>
  <si>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</si>
  <si>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</si>
  <si>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</si>
  <si>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</si>
  <si>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</si>
  <si>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</si>
  <si>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</si>
  <si>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</si>
  <si>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</si>
  <si>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</si>
  <si>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</si>
  <si>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</si>
  <si>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</si>
  <si>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</si>
  <si>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</si>
  <si>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</si>
  <si>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</si>
  <si>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</si>
  <si>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</si>
  <si>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</si>
  <si>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</si>
  <si>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</si>
  <si>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</si>
  <si>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</si>
  <si>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</si>
  <si>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</si>
  <si>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</si>
  <si>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</si>
  <si>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</si>
  <si>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</si>
  <si>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</si>
  <si>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</si>
  <si>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</si>
  <si>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</si>
  <si>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</si>
  <si>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</si>
  <si>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</si>
  <si>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</si>
  <si>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</si>
  <si>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</si>
  <si>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</si>
  <si>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</si>
  <si>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</si>
  <si>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</si>
  <si>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</si>
  <si>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</si>
  <si>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</si>
  <si>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</si>
  <si>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</si>
  <si>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</si>
  <si>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</si>
  <si>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</si>
  <si>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</si>
  <si>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</si>
  <si>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</si>
  <si>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</si>
  <si>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</si>
  <si>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</si>
  <si>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</si>
  <si>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</si>
  <si>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</si>
  <si>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</si>
  <si>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</si>
  <si>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</si>
  <si>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</si>
  <si>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</si>
  <si>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</si>
  <si>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</si>
  <si>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</si>
  <si>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</si>
  <si>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</si>
  <si>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</si>
  <si>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</si>
  <si>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</si>
  <si>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</si>
  <si>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</si>
  <si>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</si>
  <si>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</si>
  <si>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</si>
  <si>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</si>
  <si>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</si>
  <si>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</si>
  <si>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</si>
  <si>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</si>
  <si>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</si>
  <si>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</si>
  <si>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</si>
  <si>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</si>
  <si>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</si>
  <si>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</si>
  <si>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</si>
  <si>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</si>
  <si>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</si>
  <si>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</si>
  <si>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</si>
  <si>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</si>
  <si>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</si>
  <si>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</si>
  <si>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</si>
  <si>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</si>
  <si>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</si>
  <si>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</si>
  <si>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</si>
  <si>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</si>
  <si>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</si>
  <si>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</si>
  <si>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</si>
  <si>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</si>
  <si>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</si>
  <si>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</si>
  <si>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</si>
  <si>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</si>
  <si>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</si>
  <si>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</si>
  <si>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</si>
  <si>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</si>
  <si>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</si>
  <si>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</si>
  <si>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</si>
  <si>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</si>
  <si>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</si>
  <si>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</si>
  <si>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</si>
  <si>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</si>
  <si>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</si>
  <si>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</si>
  <si>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</si>
  <si>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</si>
  <si>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</si>
  <si>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</si>
  <si>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</si>
  <si>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</si>
  <si>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</si>
  <si>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</si>
  <si>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</si>
  <si>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</si>
  <si>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</si>
  <si>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</si>
  <si>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</si>
  <si>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</si>
  <si>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</si>
  <si>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</si>
  <si>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</si>
  <si>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</si>
  <si>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</si>
  <si>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</si>
  <si>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</si>
  <si>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</si>
  <si>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</si>
  <si>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</si>
  <si>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</si>
  <si>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</si>
  <si>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</si>
  <si>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</si>
  <si>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</si>
  <si>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</si>
  <si>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</si>
  <si>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</si>
  <si>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</si>
  <si>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</si>
  <si>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</si>
  <si>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</si>
  <si>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</si>
  <si>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</si>
  <si>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</si>
  <si>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</si>
  <si>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</si>
  <si>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</si>
  <si>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</si>
  <si>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</si>
  <si>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</si>
  <si>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</si>
  <si>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</si>
  <si>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</si>
  <si>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</si>
  <si>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</si>
  <si>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</si>
  <si>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</si>
  <si>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</si>
  <si>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</si>
  <si>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</si>
  <si>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</si>
  <si>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</si>
  <si>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</si>
  <si>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</si>
  <si>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</si>
  <si>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</si>
  <si>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</si>
  <si>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</si>
  <si>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</si>
  <si>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</si>
  <si>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</si>
  <si>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</si>
  <si>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</si>
  <si>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</si>
  <si>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</si>
  <si>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</si>
  <si>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</si>
  <si>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</si>
  <si>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</si>
  <si>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</si>
  <si>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</si>
  <si>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</si>
  <si>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</si>
  <si>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</si>
  <si>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</si>
  <si>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</si>
  <si>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</si>
  <si>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</si>
  <si>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</si>
  <si>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</si>
  <si>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</si>
  <si>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</si>
  <si>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</si>
  <si>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</si>
  <si>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</si>
  <si>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</si>
  <si>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</si>
  <si>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</si>
  <si>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</si>
  <si>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</si>
  <si>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</si>
  <si>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</si>
  <si>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</si>
  <si>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</si>
  <si>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</si>
  <si>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</si>
  <si>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</si>
  <si>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</si>
  <si>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</si>
  <si>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</si>
  <si>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</si>
  <si>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</si>
  <si>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</si>
  <si>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</si>
  <si>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</si>
  <si>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</si>
  <si>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</si>
  <si>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</si>
  <si>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</si>
  <si>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</si>
  <si>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</si>
  <si>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</si>
  <si>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</si>
  <si>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</si>
  <si>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</si>
  <si>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</si>
  <si>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</si>
  <si>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</si>
  <si>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</si>
  <si>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</si>
  <si>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</si>
  <si>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</si>
  <si>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</si>
  <si>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</si>
  <si>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</si>
  <si>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</si>
  <si>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</si>
  <si>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</si>
  <si>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</si>
  <si>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</si>
  <si>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</si>
  <si>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</si>
  <si>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</si>
  <si>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</si>
  <si>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</si>
  <si>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</si>
  <si>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</si>
  <si>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</si>
  <si>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</si>
  <si>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</si>
  <si>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</si>
  <si>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</si>
  <si>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</si>
  <si>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</si>
  <si>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</si>
  <si>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</si>
  <si>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</si>
  <si>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</si>
  <si>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</si>
  <si>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</si>
  <si>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</si>
  <si>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</si>
  <si>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</si>
  <si>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</si>
  <si>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</si>
  <si>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</si>
  <si>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</si>
  <si>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</si>
  <si>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</si>
  <si>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</si>
  <si>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</si>
  <si>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</si>
  <si>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</si>
  <si>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</si>
  <si>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</si>
  <si>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</si>
  <si>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</si>
  <si>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</si>
  <si>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</si>
  <si>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</si>
  <si>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</si>
  <si>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</si>
  <si>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</si>
  <si>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</si>
  <si>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</si>
  <si>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</si>
  <si>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</si>
  <si>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</si>
  <si>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</si>
  <si>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</si>
  <si>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</si>
  <si>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</si>
  <si>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</si>
  <si>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</si>
  <si>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</si>
  <si>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</si>
  <si>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</si>
  <si>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</si>
  <si>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</si>
  <si>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</si>
  <si>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</si>
  <si>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</si>
  <si>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</si>
  <si>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</si>
  <si>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</si>
  <si>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</si>
  <si>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</si>
  <si>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</si>
  <si>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</si>
  <si>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</si>
  <si>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</si>
  <si>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</si>
  <si>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</si>
  <si>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</si>
  <si>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</si>
  <si>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</si>
  <si>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</si>
  <si>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</si>
  <si>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</si>
  <si>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</si>
  <si>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</si>
  <si>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</si>
  <si>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</si>
  <si>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</si>
  <si>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</si>
  <si>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</si>
  <si>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</si>
  <si>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</si>
  <si>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</si>
  <si>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</si>
  <si>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</si>
  <si>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</si>
  <si>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</si>
  <si>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</si>
  <si>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</si>
  <si>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</si>
  <si>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</si>
  <si>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</si>
  <si>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</si>
  <si>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</si>
  <si>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</si>
  <si>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</si>
  <si>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</si>
  <si>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</si>
  <si>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</si>
  <si>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</si>
  <si>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</si>
  <si>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</si>
  <si>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</si>
  <si>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</si>
  <si>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</si>
  <si>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</si>
  <si>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</si>
  <si>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</si>
  <si>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</si>
  <si>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</si>
  <si>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</si>
  <si>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</si>
  <si>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</si>
  <si>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</si>
  <si>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</si>
  <si>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</si>
  <si>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</si>
  <si>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</si>
  <si>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</si>
  <si>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</si>
  <si>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</si>
  <si>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</si>
  <si>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</si>
  <si>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</si>
  <si>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</si>
  <si>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</si>
  <si>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</si>
  <si>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</si>
  <si>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</si>
  <si>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</si>
  <si>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</si>
  <si>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</si>
  <si>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</si>
  <si>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</si>
  <si>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</si>
  <si>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</si>
  <si>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</si>
  <si>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</si>
  <si>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</si>
  <si>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</si>
  <si>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</si>
  <si>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</si>
  <si>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</si>
  <si>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</si>
  <si>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</si>
  <si>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</si>
  <si>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</si>
  <si>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</si>
  <si>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</si>
  <si>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</si>
  <si>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</si>
  <si>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</si>
  <si>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</si>
  <si>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</si>
  <si>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</si>
  <si>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</si>
  <si>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</si>
  <si>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</si>
  <si>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</si>
  <si>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</si>
  <si>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</si>
  <si>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</si>
  <si>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</si>
  <si>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</si>
  <si>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</si>
  <si>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</si>
  <si>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</si>
  <si>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</si>
  <si>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</si>
  <si>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</si>
  <si>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</si>
  <si>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</si>
  <si>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</si>
  <si>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</si>
  <si>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</si>
  <si>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</si>
  <si>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</si>
  <si>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</si>
  <si>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</si>
  <si>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</si>
  <si>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</si>
  <si>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</si>
  <si>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</si>
  <si>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</si>
  <si>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</si>
  <si>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</si>
  <si>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</si>
  <si>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</si>
  <si>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</si>
  <si>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</si>
  <si>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</si>
  <si>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</si>
  <si>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</si>
  <si>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</si>
  <si>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</si>
  <si>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</si>
  <si>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</si>
  <si>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</si>
  <si>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</si>
  <si>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</si>
  <si>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</si>
  <si>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</si>
  <si>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</si>
  <si>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</si>
  <si>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</si>
  <si>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</si>
  <si>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</si>
  <si>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</si>
  <si>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</si>
  <si>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</si>
  <si>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</si>
  <si>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</si>
  <si>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</si>
  <si>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</si>
  <si>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</si>
  <si>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</si>
  <si>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</si>
  <si>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</si>
  <si>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</si>
  <si>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</si>
  <si>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</si>
  <si>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</si>
  <si>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</si>
  <si>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</si>
  <si>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</si>
  <si>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</si>
  <si>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</si>
  <si>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</si>
  <si>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</si>
  <si>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</si>
  <si>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</si>
  <si>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</si>
  <si>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</si>
  <si>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</si>
  <si>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</si>
  <si>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</si>
  <si>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</si>
  <si>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</si>
  <si>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</si>
  <si>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</si>
  <si>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</si>
  <si>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</si>
  <si>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</si>
  <si>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</si>
  <si>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</si>
  <si>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</si>
  <si>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</si>
  <si>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</si>
  <si>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</si>
  <si>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</si>
  <si>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</si>
  <si>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</si>
  <si>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</si>
  <si>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</si>
  <si>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</si>
  <si>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</si>
  <si>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</si>
  <si>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</si>
  <si>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</si>
  <si>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</si>
  <si>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</si>
  <si>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</si>
  <si>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</si>
  <si>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</si>
  <si>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</si>
  <si>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</si>
  <si>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</si>
  <si>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</si>
  <si>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</si>
  <si>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</si>
  <si>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</si>
  <si>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</si>
  <si>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</si>
  <si>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</si>
  <si>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</si>
  <si>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</si>
  <si>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</si>
  <si>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</si>
  <si>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</si>
  <si>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</si>
  <si>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</si>
  <si>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</si>
  <si>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</si>
  <si>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</si>
  <si>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</si>
  <si>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</si>
  <si>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</si>
  <si>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</si>
  <si>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</si>
  <si>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</si>
  <si>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</si>
  <si>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</si>
  <si>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</si>
  <si>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</si>
  <si>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</si>
  <si>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</si>
  <si>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</si>
  <si>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</si>
  <si>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</si>
  <si>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</si>
  <si>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</si>
  <si>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</si>
  <si>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</si>
  <si>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</si>
  <si>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</si>
  <si>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</si>
  <si>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</si>
  <si>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</si>
  <si>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</si>
  <si>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</si>
  <si>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</si>
  <si>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</si>
  <si>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</si>
  <si>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</si>
  <si>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</si>
  <si>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</si>
  <si>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</si>
  <si>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</si>
  <si>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</si>
  <si>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</si>
  <si>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</si>
  <si>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</si>
  <si>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</si>
  <si>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</si>
  <si>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</si>
  <si>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</si>
  <si>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</si>
  <si>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</si>
  <si>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</si>
  <si>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</si>
  <si>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</si>
  <si>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</si>
  <si>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</si>
  <si>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</si>
  <si>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</si>
  <si>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</si>
  <si>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</si>
  <si>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</si>
  <si>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</si>
  <si>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</si>
  <si>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</si>
  <si>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</si>
  <si>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</si>
  <si>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</si>
  <si>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</si>
  <si>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</si>
  <si>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</si>
  <si>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</si>
  <si>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</si>
  <si>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</si>
  <si>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</si>
  <si>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</si>
  <si>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</si>
  <si>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</si>
  <si>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</si>
  <si>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</si>
  <si>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</si>
  <si>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</si>
  <si>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</si>
  <si>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</si>
  <si>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</si>
  <si>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</si>
  <si>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</si>
  <si>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</si>
  <si>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</si>
  <si>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</si>
  <si>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</si>
  <si>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</si>
  <si>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</si>
  <si>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</si>
  <si>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</si>
  <si>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</si>
  <si>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</si>
  <si>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</si>
  <si>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</si>
  <si>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</si>
  <si>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</si>
  <si>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</si>
  <si>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</si>
  <si>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</si>
  <si>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</si>
  <si>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</si>
  <si>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</si>
  <si>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</si>
  <si>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</si>
  <si>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</si>
  <si>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</si>
  <si>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</si>
  <si>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</si>
  <si>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</si>
  <si>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</si>
  <si>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</si>
  <si>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</si>
  <si>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</si>
  <si>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</si>
  <si>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</si>
  <si>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</si>
  <si>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</si>
  <si>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</si>
  <si>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</si>
  <si>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</si>
  <si>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</si>
  <si>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</si>
  <si>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</si>
  <si>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</si>
  <si>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</si>
  <si>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</si>
  <si>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</si>
  <si>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</si>
  <si>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</si>
  <si>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</si>
  <si>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</si>
  <si>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</si>
  <si>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</si>
  <si>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</si>
  <si>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</si>
  <si>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</si>
  <si>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</si>
  <si>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</si>
  <si>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</si>
  <si>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</si>
  <si>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</si>
  <si>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</si>
  <si>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</si>
  <si>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</si>
  <si>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</si>
  <si>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</si>
  <si>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</si>
  <si>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</si>
  <si>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</si>
  <si>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</si>
  <si>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</si>
  <si>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</si>
  <si>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</si>
  <si>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</si>
  <si>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</si>
  <si>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</si>
  <si>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</si>
  <si>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</si>
  <si>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</si>
  <si>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</si>
  <si>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</si>
  <si>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</si>
  <si>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</si>
  <si>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</si>
  <si>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</si>
  <si>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</si>
  <si>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</si>
  <si>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</si>
  <si>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</si>
  <si>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</si>
  <si>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</si>
  <si>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</si>
  <si>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</si>
  <si>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</si>
  <si>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</si>
  <si>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</si>
  <si>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</si>
  <si>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</si>
  <si>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</si>
  <si>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</si>
  <si>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</si>
  <si>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</si>
  <si>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</si>
  <si>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</si>
  <si>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</si>
  <si>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</si>
  <si>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</si>
  <si>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</si>
  <si>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</si>
  <si>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</si>
  <si>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</si>
  <si>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</si>
  <si>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</si>
  <si>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</si>
  <si>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</si>
  <si>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</si>
  <si>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</si>
  <si>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</si>
  <si>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</si>
  <si>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</si>
  <si>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</si>
  <si>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</si>
  <si>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</si>
  <si>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</si>
  <si>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</si>
  <si>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</si>
  <si>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</si>
  <si>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</si>
  <si>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</si>
  <si>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</si>
  <si>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</si>
  <si>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</si>
  <si>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</si>
  <si>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</si>
  <si>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</si>
  <si>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</si>
  <si>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</si>
  <si>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</si>
  <si>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</si>
  <si>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</si>
  <si>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</si>
  <si>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</si>
  <si>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</si>
  <si>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</si>
  <si>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</si>
  <si>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</si>
  <si>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</si>
  <si>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</si>
  <si>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</si>
  <si>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</si>
  <si>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</si>
  <si>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</si>
  <si>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</si>
  <si>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</si>
  <si>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</si>
  <si>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</si>
  <si>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</si>
  <si>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</si>
  <si>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</si>
  <si>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</si>
  <si>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</si>
  <si>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</si>
  <si>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</si>
  <si>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</si>
  <si>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</si>
  <si>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</si>
  <si>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</si>
  <si>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</si>
  <si>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</si>
  <si>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</si>
  <si>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</si>
  <si>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</si>
  <si>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</si>
  <si>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</si>
  <si>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</si>
  <si>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</si>
  <si>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</si>
  <si>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</si>
  <si>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</si>
  <si>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</si>
  <si>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</si>
  <si>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</si>
  <si>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</si>
  <si>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</si>
  <si>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</si>
  <si>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</si>
  <si>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</si>
  <si>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</si>
  <si>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</si>
  <si>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</si>
  <si>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</si>
  <si>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</si>
  <si>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</si>
  <si>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</si>
  <si>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</si>
  <si>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</si>
  <si>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</si>
  <si>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</si>
  <si>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</si>
  <si>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</si>
  <si>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</si>
  <si>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</si>
  <si>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</si>
  <si>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</si>
  <si>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</si>
  <si>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</si>
  <si>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</si>
  <si>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</si>
  <si>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</si>
  <si>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</si>
  <si>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</si>
  <si>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</si>
  <si>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</si>
  <si>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</si>
  <si>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</si>
  <si>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</si>
  <si>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</si>
  <si>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</si>
  <si>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</si>
  <si>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</si>
  <si>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</si>
  <si>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</si>
  <si>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</si>
  <si>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</si>
  <si>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</si>
  <si>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</si>
  <si>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</si>
  <si>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</si>
  <si>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</si>
  <si>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</si>
  <si>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</si>
  <si>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</si>
  <si>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</si>
  <si>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</si>
  <si>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</si>
  <si>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</si>
  <si>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</si>
  <si>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</si>
  <si>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</si>
  <si>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</si>
  <si>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</si>
  <si>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</si>
  <si>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</si>
  <si>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</si>
  <si>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</si>
  <si>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</si>
  <si>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</si>
  <si>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</si>
  <si>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</si>
  <si>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</si>
  <si>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</si>
  <si>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</si>
  <si>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</si>
  <si>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</si>
  <si>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</si>
  <si>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</si>
  <si>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</si>
  <si>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</si>
  <si>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</si>
  <si>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</si>
  <si>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</si>
  <si>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</si>
  <si>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</si>
  <si>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</si>
  <si>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</si>
  <si>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</si>
  <si>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</si>
  <si>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</si>
  <si>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</si>
  <si>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</si>
  <si>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</si>
  <si>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</si>
  <si>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</si>
  <si>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</si>
  <si>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</si>
  <si>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</si>
  <si>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</si>
  <si>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</si>
  <si>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</si>
  <si>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</si>
  <si>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</si>
  <si>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</si>
  <si>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</si>
  <si>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</si>
  <si>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</si>
  <si>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</si>
  <si>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</si>
  <si>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</si>
  <si>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</si>
  <si>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</si>
  <si>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</si>
  <si>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</si>
  <si>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</si>
  <si>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</si>
  <si>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</si>
  <si>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</si>
  <si>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</si>
  <si>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</si>
  <si>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</si>
  <si>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</si>
  <si>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</si>
  <si>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</si>
  <si>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</si>
  <si>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</si>
  <si>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</si>
  <si>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</si>
  <si>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</si>
  <si>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</si>
  <si>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</si>
  <si>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</si>
  <si>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</si>
  <si>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</si>
  <si>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</si>
  <si>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</si>
  <si>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</si>
  <si>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</si>
  <si>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</si>
  <si>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</si>
  <si>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</si>
  <si>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</si>
  <si>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</si>
  <si>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</si>
  <si>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</si>
  <si>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</si>
  <si>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</si>
  <si>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</si>
  <si>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</si>
  <si>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</si>
  <si>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</si>
  <si>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</si>
  <si>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</si>
  <si>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</si>
  <si>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</si>
  <si>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</si>
  <si>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</si>
  <si>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</si>
  <si>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</si>
  <si>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</si>
  <si>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</si>
  <si>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</si>
  <si>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</si>
  <si>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</si>
  <si>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</si>
  <si>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</si>
  <si>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</si>
  <si>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</si>
  <si>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</si>
  <si>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</si>
  <si>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</si>
  <si>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</si>
  <si>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</si>
  <si>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</si>
  <si>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</si>
  <si>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</si>
  <si>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</si>
  <si>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</si>
  <si>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</si>
  <si>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</si>
  <si>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</si>
  <si>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</si>
  <si>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</si>
  <si>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</si>
  <si>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</si>
  <si>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</si>
  <si>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</si>
  <si>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</si>
  <si>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</si>
  <si>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</si>
  <si>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</si>
  <si>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</si>
  <si>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</si>
  <si>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</si>
  <si>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</si>
  <si>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</si>
  <si>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</si>
  <si>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</si>
  <si>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</si>
  <si>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</si>
  <si>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</si>
  <si>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</si>
  <si>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</si>
  <si>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</si>
  <si>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</si>
  <si>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</si>
  <si>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</si>
  <si>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</si>
  <si>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</si>
  <si>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</si>
  <si>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</si>
  <si>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</si>
  <si>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</si>
  <si>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</si>
  <si>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</si>
  <si>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</si>
  <si>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</si>
  <si>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</si>
  <si>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</si>
  <si>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</si>
  <si>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</si>
  <si>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</si>
  <si>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</si>
  <si>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</si>
  <si>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</si>
  <si>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</si>
  <si>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</si>
  <si>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</si>
  <si>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</si>
  <si>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</si>
  <si>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</si>
  <si>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</si>
  <si>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</si>
  <si>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</si>
  <si>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</si>
  <si>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</si>
  <si>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</si>
  <si>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</si>
  <si>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</si>
  <si>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</si>
  <si>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</si>
  <si>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</si>
  <si>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</si>
  <si>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</si>
  <si>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</si>
  <si>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</si>
  <si>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</si>
  <si>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</si>
  <si>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</si>
  <si>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</si>
  <si>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</si>
  <si>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</si>
  <si>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</si>
  <si>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</si>
  <si>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</si>
  <si>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</si>
  <si>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</si>
  <si>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</si>
  <si>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</si>
  <si>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</si>
  <si>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</si>
  <si>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</si>
  <si>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</si>
  <si>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</si>
  <si>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</si>
  <si>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</si>
  <si>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</si>
  <si>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</si>
  <si>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</si>
  <si>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</si>
  <si>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</si>
  <si>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</si>
  <si>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</si>
  <si>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</si>
  <si>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</si>
  <si>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</si>
  <si>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</si>
  <si>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</si>
  <si>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</si>
  <si>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</si>
  <si>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</si>
  <si>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</si>
  <si>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</si>
  <si>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</si>
  <si>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</si>
  <si>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</si>
  <si>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</si>
  <si>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</si>
  <si>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</si>
  <si>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</si>
  <si>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</si>
  <si>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</si>
  <si>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</si>
  <si>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</si>
  <si>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</si>
  <si>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</si>
  <si>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</si>
  <si>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</si>
  <si>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</si>
  <si>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</si>
  <si>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</si>
  <si>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</si>
  <si>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</si>
  <si>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</si>
  <si>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</si>
  <si>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</si>
  <si>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</si>
  <si>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</si>
  <si>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</si>
  <si>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</si>
  <si>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</si>
  <si>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</si>
  <si>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</si>
  <si>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</si>
  <si>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</si>
  <si>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</si>
  <si>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</si>
  <si>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</si>
  <si>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</si>
  <si>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</si>
  <si>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</si>
  <si>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</si>
  <si>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</si>
  <si>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</si>
  <si>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</si>
  <si>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</si>
  <si>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</si>
  <si>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</si>
  <si>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</si>
  <si>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</si>
  <si>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</si>
  <si>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</si>
  <si>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</si>
  <si>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</si>
  <si>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</si>
  <si>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</si>
  <si>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</si>
  <si>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</si>
  <si>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</si>
  <si>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</si>
  <si>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</si>
  <si>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</si>
  <si>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</si>
  <si>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</si>
  <si>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</si>
  <si>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</si>
  <si>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</si>
  <si>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</si>
  <si>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</si>
  <si>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</si>
  <si>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</si>
  <si>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</si>
  <si>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</si>
  <si>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</si>
  <si>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</si>
  <si>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</si>
  <si>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</si>
  <si>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</si>
  <si>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</si>
  <si>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</si>
  <si>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</si>
  <si>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</si>
  <si>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</si>
  <si>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</si>
  <si>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</si>
  <si>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</si>
  <si>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</si>
  <si>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</si>
  <si>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</si>
  <si>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</si>
  <si>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</si>
  <si>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</si>
  <si>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</si>
  <si>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</si>
  <si>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</si>
  <si>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</si>
  <si>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</si>
  <si>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</si>
  <si>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</si>
  <si>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</si>
  <si>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</si>
  <si>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</si>
  <si>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</si>
  <si>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</si>
  <si>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</si>
  <si>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</si>
  <si>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</si>
  <si>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</si>
  <si>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</si>
  <si>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</si>
  <si>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</si>
  <si>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</si>
  <si>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</si>
  <si>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</si>
  <si>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</si>
  <si>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</si>
  <si>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</si>
  <si>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</si>
  <si>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</si>
  <si>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</si>
  <si>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</si>
  <si>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</si>
  <si>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</si>
  <si>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</si>
  <si>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</si>
  <si>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</si>
  <si>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</si>
  <si>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</si>
  <si>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</si>
  <si>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</si>
  <si>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</si>
  <si>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</si>
  <si>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</si>
  <si>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</si>
  <si>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</si>
  <si>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</si>
  <si>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</si>
  <si>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</si>
  <si>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</si>
  <si>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</si>
  <si>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</si>
  <si>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</si>
  <si>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</si>
  <si>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</si>
  <si>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</si>
  <si>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</si>
  <si>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</si>
  <si>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</si>
  <si>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</si>
  <si>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</si>
  <si>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</si>
  <si>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</si>
  <si>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</si>
  <si>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</si>
  <si>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</si>
  <si>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</si>
  <si>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</si>
  <si>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</si>
  <si>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</si>
  <si>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</si>
  <si>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</si>
  <si>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</si>
  <si>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</si>
  <si>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</si>
  <si>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</si>
  <si>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</si>
  <si>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</si>
  <si>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</si>
  <si>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</si>
  <si>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</si>
  <si>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</si>
  <si>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</si>
  <si>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</si>
  <si>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</si>
  <si>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</si>
  <si>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</si>
  <si>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</si>
  <si>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</si>
  <si>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</si>
  <si>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</si>
  <si>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</si>
  <si>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</si>
  <si>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</si>
  <si>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</si>
  <si>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</si>
  <si>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</si>
  <si>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</si>
  <si>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</si>
  <si>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</si>
  <si>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</si>
  <si>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</si>
  <si>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</si>
  <si>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</si>
  <si>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</si>
  <si>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</si>
  <si>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</si>
  <si>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</si>
  <si>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</si>
  <si>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</si>
  <si>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</si>
  <si>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</si>
  <si>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</si>
  <si>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</si>
  <si>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</si>
  <si>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</si>
  <si>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</si>
  <si>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</si>
  <si>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</si>
  <si>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</si>
  <si>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</si>
  <si>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</si>
  <si>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</si>
  <si>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</si>
  <si>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</si>
  <si>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</si>
  <si>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</si>
  <si>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</si>
  <si>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</si>
  <si>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</si>
  <si>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</si>
  <si>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</si>
  <si>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</si>
  <si>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</si>
  <si>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</si>
  <si>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</si>
  <si>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</si>
  <si>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</si>
  <si>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</si>
  <si>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</si>
  <si>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</si>
  <si>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</si>
  <si>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</si>
  <si>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</si>
  <si>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</si>
  <si>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</si>
  <si>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</si>
  <si>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</si>
  <si>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</si>
  <si>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</si>
  <si>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</si>
  <si>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</si>
  <si>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</si>
  <si>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</si>
  <si>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</si>
  <si>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</si>
  <si>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</si>
  <si>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</si>
  <si>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</si>
  <si>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</si>
  <si>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</si>
  <si>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</si>
  <si>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</si>
  <si>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</si>
  <si>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</si>
  <si>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</si>
  <si>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</si>
  <si>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</si>
  <si>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</si>
  <si>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</si>
  <si>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</si>
  <si>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</si>
  <si>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</si>
  <si>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</si>
  <si>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</si>
  <si>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</si>
  <si>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</si>
  <si>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</si>
  <si>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</si>
  <si>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</si>
  <si>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</si>
  <si>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</si>
  <si>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</si>
  <si>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</si>
  <si>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</si>
  <si>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</si>
  <si>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</si>
  <si>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</si>
  <si>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</si>
  <si>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</si>
  <si>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</si>
  <si>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</si>
  <si>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</si>
  <si>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</si>
  <si>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</si>
  <si>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</si>
  <si>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</si>
  <si>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</si>
  <si>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</si>
  <si>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</si>
  <si>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</si>
  <si>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</si>
  <si>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</si>
  <si>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</si>
  <si>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</si>
  <si>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</si>
  <si>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</si>
  <si>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</si>
  <si>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</si>
  <si>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</si>
  <si>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</si>
  <si>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</si>
  <si>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</si>
  <si>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</si>
  <si>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</si>
  <si>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</si>
  <si>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</si>
  <si>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</si>
  <si>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</si>
  <si>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</si>
  <si>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</si>
  <si>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</si>
  <si>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</si>
  <si>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</si>
  <si>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</si>
  <si>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</si>
  <si>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</si>
  <si>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</si>
  <si>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</si>
  <si>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</si>
  <si>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</si>
  <si>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</si>
  <si>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</si>
  <si>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</si>
  <si>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</si>
  <si>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</si>
  <si>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</si>
  <si>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</si>
  <si>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</si>
  <si>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</si>
  <si>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</si>
  <si>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</si>
  <si>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</si>
  <si>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</si>
  <si>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</si>
  <si>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</si>
  <si>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</si>
  <si>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</si>
  <si>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</si>
  <si>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</si>
  <si>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</si>
  <si>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</si>
  <si>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</si>
  <si>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</si>
  <si>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</si>
  <si>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</si>
  <si>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</si>
  <si>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</si>
  <si>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</si>
  <si>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</si>
  <si>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</si>
  <si>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</si>
  <si>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</si>
  <si>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</si>
  <si>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</si>
  <si>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</si>
  <si>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</si>
  <si>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</si>
  <si>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</si>
  <si>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</si>
  <si>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</si>
  <si>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</si>
  <si>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</si>
  <si>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</si>
  <si>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</si>
  <si>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</si>
  <si>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</si>
  <si>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</si>
  <si>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</si>
  <si>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</si>
  <si>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</si>
  <si>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</si>
  <si>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</si>
  <si>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</si>
  <si>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</si>
  <si>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</si>
  <si>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</si>
  <si>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</si>
  <si>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</si>
  <si>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</si>
  <si>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</si>
  <si>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</si>
  <si>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</si>
  <si>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</si>
  <si>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</si>
  <si>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</si>
  <si>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</si>
  <si>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</si>
  <si>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</si>
  <si>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</si>
  <si>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</si>
  <si>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</si>
  <si>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</si>
  <si>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</si>
  <si>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</si>
  <si>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</si>
  <si>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</si>
  <si>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</si>
  <si>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</si>
  <si>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</si>
  <si>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</si>
  <si>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</si>
  <si>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</si>
  <si>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</si>
  <si>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</si>
  <si>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</si>
  <si>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</si>
  <si>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</si>
  <si>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</si>
  <si>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</si>
  <si>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</si>
  <si>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</si>
  <si>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</si>
  <si>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</si>
  <si>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</si>
  <si>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</si>
  <si>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</si>
  <si>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</si>
  <si>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</si>
  <si>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</si>
  <si>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</si>
  <si>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</si>
  <si>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</si>
  <si>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</si>
  <si>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</si>
  <si>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</si>
  <si>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</si>
  <si>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</si>
  <si>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</si>
  <si>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</si>
  <si>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</si>
  <si>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</si>
  <si>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</si>
  <si>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</si>
  <si>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</si>
  <si>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</si>
  <si>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</si>
  <si>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</si>
  <si>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</si>
  <si>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</si>
  <si>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</si>
  <si>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</si>
  <si>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</si>
  <si>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</si>
  <si>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</si>
  <si>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</si>
  <si>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</si>
  <si>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</si>
  <si>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</si>
  <si>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</si>
  <si>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</si>
  <si>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</si>
  <si>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</si>
  <si>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</si>
  <si>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</si>
  <si>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</si>
  <si>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</si>
  <si>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</si>
  <si>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</si>
  <si>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</si>
  <si>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</si>
  <si>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</si>
  <si>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</si>
  <si>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</si>
  <si>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</si>
  <si>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</si>
  <si>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</si>
  <si>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</si>
  <si>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</si>
  <si>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</si>
  <si>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</si>
  <si>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</si>
  <si>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</si>
  <si>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</si>
  <si>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</si>
  <si>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</si>
  <si>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</si>
  <si>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</si>
  <si>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</si>
  <si>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</si>
  <si>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</si>
  <si>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</si>
  <si>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</si>
  <si>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</si>
  <si>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</si>
  <si>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</si>
  <si>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</si>
  <si>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</si>
  <si>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</si>
  <si>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</si>
  <si>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</si>
  <si>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</si>
  <si>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</si>
  <si>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</si>
  <si>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</si>
  <si>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</si>
  <si>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</si>
  <si>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</si>
  <si>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</si>
  <si>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</si>
  <si>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</si>
  <si>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</si>
  <si>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</si>
  <si>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</si>
  <si>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</si>
  <si>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</si>
  <si>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</si>
  <si>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</si>
  <si>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</si>
  <si>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</si>
  <si>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</si>
  <si>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</si>
  <si>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</si>
  <si>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</si>
  <si>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</si>
  <si>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</si>
  <si>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</si>
  <si>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</si>
  <si>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</si>
  <si>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</si>
  <si>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</si>
  <si>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</si>
  <si>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</si>
  <si>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</si>
  <si>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</si>
  <si>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</si>
  <si>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</si>
  <si>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</si>
  <si>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</si>
  <si>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</si>
  <si>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</si>
  <si>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</si>
  <si>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</si>
  <si>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</si>
  <si>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</si>
  <si>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</si>
  <si>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</si>
  <si>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</si>
  <si>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</si>
  <si>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</si>
  <si>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</si>
  <si>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</si>
  <si>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</si>
  <si>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</si>
  <si>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</si>
  <si>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</si>
  <si>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</si>
  <si>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</si>
  <si>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</si>
  <si>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</si>
  <si>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</si>
  <si>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</si>
  <si>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</si>
  <si>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</si>
  <si>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</si>
  <si>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</si>
  <si>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</si>
  <si>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</si>
  <si>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</si>
  <si>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</si>
  <si>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</si>
  <si>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</si>
  <si>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</si>
  <si>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</si>
  <si>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</si>
  <si>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</si>
  <si>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</si>
  <si>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</si>
  <si>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</si>
  <si>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</si>
  <si>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</si>
  <si>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</si>
  <si>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</si>
  <si>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</si>
  <si>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</si>
  <si>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</si>
  <si>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</si>
  <si>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</si>
  <si>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</si>
  <si>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</si>
  <si>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</si>
  <si>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</si>
  <si>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</si>
  <si>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</si>
  <si>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</si>
  <si>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</si>
  <si>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</si>
  <si>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</si>
  <si>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</si>
  <si>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</si>
  <si>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</si>
  <si>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</si>
  <si>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</si>
  <si>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</si>
  <si>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</si>
  <si>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</si>
  <si>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</si>
  <si>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</si>
  <si>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</si>
  <si>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</si>
  <si>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</si>
  <si>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</si>
  <si>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</si>
  <si>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</si>
  <si>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</si>
  <si>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</si>
  <si>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</si>
  <si>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</si>
  <si>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</si>
  <si>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</si>
  <si>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</si>
  <si>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</si>
  <si>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</si>
  <si>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</si>
  <si>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</si>
  <si>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</si>
  <si>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</si>
  <si>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</si>
  <si>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</si>
  <si>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</si>
  <si>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</si>
  <si>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</si>
  <si>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</si>
  <si>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</si>
  <si>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</si>
  <si>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</si>
  <si>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</si>
  <si>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</si>
  <si>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</si>
  <si>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</si>
  <si>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</si>
  <si>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</si>
  <si>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</si>
  <si>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</si>
  <si>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</si>
  <si>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</si>
  <si>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</si>
  <si>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</si>
  <si>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</si>
  <si>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</si>
  <si>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</si>
  <si>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</si>
  <si>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</si>
  <si>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</si>
  <si>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</si>
  <si>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</si>
  <si>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</si>
  <si>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</si>
  <si>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</si>
  <si>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</si>
  <si>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</si>
  <si>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</si>
  <si>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</si>
  <si>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</si>
  <si>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</si>
  <si>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</si>
  <si>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</si>
  <si>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</si>
  <si>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</si>
  <si>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</si>
  <si>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</si>
  <si>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</si>
  <si>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</si>
  <si>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</si>
  <si>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</si>
  <si>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</si>
  <si>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</si>
  <si>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</si>
  <si>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</si>
  <si>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</si>
  <si>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</si>
  <si>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</si>
  <si>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</si>
  <si>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</si>
  <si>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</si>
  <si>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</si>
  <si>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</si>
  <si>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</si>
  <si>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</si>
  <si>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</si>
  <si>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</si>
  <si>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</si>
  <si>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</si>
  <si>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</si>
  <si>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</si>
  <si>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</si>
  <si>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</si>
  <si>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</si>
  <si>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</si>
  <si>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</si>
  <si>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</si>
  <si>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</si>
  <si>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</si>
  <si>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</si>
  <si>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</si>
  <si>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</si>
  <si>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</si>
  <si>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</si>
  <si>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</si>
  <si>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</si>
  <si>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</si>
  <si>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</si>
  <si>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</si>
  <si>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</si>
  <si>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</si>
  <si>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</si>
  <si>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</si>
  <si>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</si>
  <si>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</si>
  <si>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</si>
  <si>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</si>
  <si>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</si>
  <si>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</si>
  <si>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</si>
  <si>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</si>
  <si>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</si>
  <si>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</si>
  <si>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</si>
  <si>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</si>
  <si>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</si>
  <si>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</si>
  <si>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</si>
  <si>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</si>
  <si>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</si>
  <si>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</si>
  <si>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</si>
  <si>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</si>
  <si>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</si>
  <si>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</si>
  <si>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</si>
  <si>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</si>
  <si>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</si>
  <si>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</si>
  <si>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</si>
  <si>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</si>
  <si>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</si>
  <si>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</si>
  <si>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</si>
  <si>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</si>
  <si>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</si>
  <si>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</si>
  <si>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</si>
  <si>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</si>
  <si>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</si>
  <si>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</si>
  <si>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</si>
  <si>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</si>
  <si>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</si>
  <si>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</si>
  <si>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</si>
  <si>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</si>
  <si>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</si>
  <si>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</si>
  <si>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</si>
  <si>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</si>
  <si>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</si>
  <si>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</si>
  <si>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</si>
  <si>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</si>
  <si>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</si>
  <si>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</si>
  <si>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</si>
  <si>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</si>
  <si>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</si>
  <si>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</si>
  <si>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</si>
  <si>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</si>
  <si>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</si>
  <si>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</si>
  <si>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</si>
  <si>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</si>
  <si>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</si>
  <si>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</si>
  <si>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</si>
  <si>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</si>
  <si>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</si>
  <si>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</si>
  <si>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</si>
  <si>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</si>
  <si>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</si>
  <si>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</si>
  <si>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</si>
  <si>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</si>
  <si>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</si>
  <si>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</si>
  <si>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</si>
  <si>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</si>
  <si>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</si>
  <si>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</si>
  <si>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</si>
  <si>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</si>
  <si>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</si>
  <si>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</si>
  <si>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</si>
  <si>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</si>
  <si>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</si>
  <si>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</si>
  <si>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</si>
  <si>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</si>
  <si>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</si>
  <si>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</si>
  <si>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</si>
  <si>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</si>
  <si>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</si>
  <si>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</si>
  <si>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</si>
  <si>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</si>
  <si>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</si>
  <si>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</si>
  <si>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</si>
  <si>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</si>
  <si>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</si>
  <si>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</si>
  <si>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</si>
  <si>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</si>
  <si>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</si>
  <si>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</si>
  <si>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</si>
  <si>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</si>
  <si>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</si>
  <si>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</si>
  <si>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</si>
  <si>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</si>
  <si>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</si>
  <si>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</si>
  <si>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</si>
  <si>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</si>
  <si>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</si>
  <si>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</si>
  <si>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</si>
  <si>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</si>
  <si>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</si>
  <si>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</si>
  <si>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</si>
  <si>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</si>
  <si>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</si>
  <si>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</si>
  <si>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</si>
  <si>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</si>
  <si>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</si>
  <si>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</si>
  <si>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</si>
  <si>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</si>
  <si>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</si>
  <si>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</si>
  <si>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</si>
  <si>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</si>
  <si>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</si>
  <si>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</si>
  <si>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</si>
  <si>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</si>
  <si>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</si>
  <si>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</si>
  <si>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</si>
  <si>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</si>
  <si>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</si>
  <si>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</si>
  <si>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</si>
  <si>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</si>
  <si>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</si>
  <si>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</si>
  <si>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</si>
  <si>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</si>
  <si>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</si>
  <si>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</si>
  <si>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</si>
  <si>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</si>
  <si>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</si>
  <si>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</si>
  <si>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</si>
  <si>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</si>
  <si>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</si>
  <si>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</si>
  <si>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</si>
  <si>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</si>
  <si>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</si>
  <si>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</si>
  <si>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</si>
  <si>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</si>
  <si>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</si>
  <si>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</si>
  <si>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</si>
  <si>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</si>
  <si>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</si>
  <si>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</si>
  <si>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</si>
  <si>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</si>
  <si>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</si>
  <si>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</si>
  <si>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</si>
  <si>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</si>
  <si>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</si>
  <si>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</si>
  <si>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</si>
  <si>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</si>
  <si>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</si>
  <si>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</si>
  <si>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</si>
  <si>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</si>
  <si>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</si>
  <si>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</si>
  <si>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</si>
  <si>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</si>
  <si>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</si>
  <si>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</si>
  <si>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</si>
  <si>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</si>
  <si>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</si>
  <si>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</si>
  <si>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</si>
  <si>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</si>
  <si>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</si>
  <si>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</si>
  <si>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</si>
  <si>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</si>
  <si>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</si>
  <si>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</si>
  <si>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</si>
  <si>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</si>
  <si>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</si>
  <si>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</si>
  <si>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</si>
  <si>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</si>
  <si>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</si>
  <si>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</si>
  <si>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</si>
  <si>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</si>
  <si>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</si>
  <si>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</si>
  <si>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</si>
  <si>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</si>
  <si>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</si>
  <si>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</si>
  <si>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</si>
  <si>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</si>
  <si>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</si>
  <si>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</si>
  <si>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</si>
  <si>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</si>
  <si>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</si>
  <si>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</si>
  <si>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</si>
  <si>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</si>
  <si>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</si>
  <si>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</si>
  <si>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</si>
  <si>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</si>
  <si>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</si>
  <si>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</si>
  <si>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</si>
  <si>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</si>
  <si>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</si>
  <si>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</si>
  <si>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</si>
  <si>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</si>
  <si>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</si>
  <si>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</si>
  <si>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</si>
  <si>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</si>
  <si>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</si>
  <si>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</si>
  <si>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</si>
  <si>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</si>
  <si>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</si>
  <si>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</si>
  <si>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</si>
  <si>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</si>
  <si>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</si>
  <si>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</si>
  <si>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</si>
  <si>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</si>
  <si>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</si>
  <si>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</si>
  <si>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</si>
  <si>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</si>
  <si>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</si>
  <si>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</si>
  <si>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</si>
  <si>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</si>
  <si>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</si>
  <si>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</si>
  <si>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</si>
  <si>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</si>
  <si>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</si>
  <si>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</si>
  <si>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</si>
  <si>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</si>
  <si>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</si>
  <si>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</si>
  <si>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</si>
  <si>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</si>
  <si>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</si>
  <si>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</si>
  <si>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</si>
  <si>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</si>
  <si>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</si>
  <si>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</si>
  <si>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</si>
  <si>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</si>
  <si>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</si>
  <si>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</si>
  <si>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</si>
  <si>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</si>
  <si>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</si>
  <si>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</si>
  <si>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</si>
  <si>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</si>
  <si>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</si>
  <si>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</si>
  <si>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</si>
  <si>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</si>
  <si>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</si>
  <si>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</si>
  <si>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</si>
  <si>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</si>
  <si>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</si>
  <si>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</si>
  <si>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</si>
  <si>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</si>
  <si>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</si>
  <si>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</si>
  <si>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</si>
  <si>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</si>
  <si>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</si>
  <si>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</si>
  <si>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</si>
  <si>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</si>
  <si>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</si>
  <si>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</si>
  <si>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</si>
  <si>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</si>
  <si>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</si>
  <si>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</si>
  <si>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</si>
  <si>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</si>
  <si>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</si>
  <si>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</si>
  <si>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</si>
  <si>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</si>
  <si>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</si>
  <si>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</si>
  <si>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</si>
  <si>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</si>
  <si>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</si>
  <si>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</si>
  <si>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</si>
  <si>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</si>
  <si>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</si>
  <si>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</si>
  <si>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</si>
  <si>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</si>
  <si>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</si>
  <si>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</si>
  <si>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</si>
  <si>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</si>
  <si>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</si>
  <si>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</si>
  <si>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</si>
  <si>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</si>
  <si>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</si>
  <si>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</si>
  <si>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</si>
  <si>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</si>
  <si>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</si>
  <si>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</si>
  <si>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</si>
  <si>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</si>
  <si>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</si>
  <si>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</si>
  <si>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</si>
  <si>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</si>
  <si>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</si>
  <si>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</si>
  <si>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</si>
  <si>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</si>
  <si>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</si>
  <si>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</si>
  <si>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</si>
  <si>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</si>
  <si>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</si>
  <si>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</si>
  <si>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</si>
  <si>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</si>
  <si>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</si>
  <si>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</si>
  <si>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</si>
  <si>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</si>
  <si>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</si>
  <si>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</si>
  <si>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</si>
  <si>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</si>
  <si>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</si>
  <si>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</si>
  <si>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</si>
  <si>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</si>
  <si>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</si>
  <si>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</si>
  <si>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</si>
  <si>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</si>
  <si>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</si>
  <si>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</si>
  <si>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</si>
  <si>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</si>
  <si>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</si>
  <si>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</si>
  <si>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</si>
  <si>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</si>
  <si>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</si>
  <si>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</si>
  <si>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</si>
  <si>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</si>
  <si>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</si>
  <si>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</si>
  <si>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</si>
  <si>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</si>
  <si>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</si>
  <si>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</si>
  <si>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</si>
  <si>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</si>
  <si>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</si>
  <si>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</si>
  <si>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</si>
  <si>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</si>
  <si>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</si>
  <si>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</si>
  <si>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</si>
  <si>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</si>
  <si>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</si>
  <si>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</si>
  <si>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</si>
  <si>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</si>
  <si>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</si>
  <si>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</si>
  <si>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</si>
  <si>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</si>
  <si>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</si>
  <si>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</si>
  <si>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</si>
  <si>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</si>
  <si>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</si>
  <si>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</si>
  <si>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</si>
  <si>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</si>
  <si>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</si>
  <si>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</si>
  <si>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</si>
  <si>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</si>
  <si>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</si>
  <si>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</si>
  <si>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</si>
  <si>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</si>
  <si>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</si>
  <si>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</si>
  <si>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</si>
  <si>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</si>
  <si>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</si>
  <si>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</si>
  <si>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</si>
  <si>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</si>
  <si>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</si>
  <si>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</si>
  <si>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</si>
  <si>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</si>
  <si>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</si>
  <si>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</si>
  <si>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</si>
  <si>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</si>
  <si>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</si>
  <si>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</si>
  <si>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</si>
  <si>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</si>
  <si>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</si>
  <si>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</si>
  <si>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</si>
  <si>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</si>
  <si>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</si>
  <si>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</si>
  <si>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</si>
  <si>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</si>
  <si>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</si>
  <si>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</si>
  <si>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</si>
  <si>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</si>
  <si>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</si>
  <si>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</si>
  <si>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</si>
  <si>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</si>
  <si>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</si>
  <si>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</si>
  <si>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</si>
  <si>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</si>
  <si>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</si>
  <si>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</si>
  <si>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</si>
  <si>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</si>
  <si>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</si>
  <si>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</si>
  <si>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</si>
  <si>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</si>
  <si>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</si>
  <si>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</si>
  <si>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</si>
  <si>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</si>
  <si>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</si>
  <si>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</si>
  <si>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</si>
  <si>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</si>
  <si>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</si>
  <si>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</si>
  <si>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</si>
  <si>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</si>
  <si>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</si>
  <si>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</si>
  <si>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</si>
  <si>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</si>
  <si>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</si>
  <si>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</si>
  <si>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</si>
  <si>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</si>
  <si>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</si>
  <si>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</si>
  <si>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</si>
  <si>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</si>
  <si>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</si>
  <si>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</si>
  <si>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</si>
  <si>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</si>
  <si>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</si>
  <si>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</si>
  <si>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</si>
  <si>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</si>
  <si>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</si>
  <si>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</si>
  <si>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</si>
  <si>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</si>
  <si>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</si>
  <si>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</si>
  <si>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</si>
  <si>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</si>
  <si>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</si>
  <si>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</si>
  <si>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</si>
  <si>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</si>
  <si>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</si>
  <si>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</si>
  <si>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</si>
  <si>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</si>
  <si>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</si>
  <si>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</si>
  <si>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</si>
  <si>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</si>
  <si>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</si>
  <si>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</si>
  <si>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</si>
  <si>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</si>
  <si>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</si>
  <si>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</si>
  <si>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</si>
  <si>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</si>
  <si>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</si>
  <si>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</si>
  <si>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</si>
  <si>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</si>
  <si>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</si>
  <si>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</si>
  <si>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</si>
  <si>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</si>
  <si>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</si>
  <si>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</si>
  <si>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</si>
  <si>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</si>
  <si>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</si>
  <si>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</si>
  <si>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</si>
  <si>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</si>
  <si>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</si>
  <si>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</si>
  <si>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</si>
  <si>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</si>
  <si>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</si>
  <si>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</si>
  <si>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</si>
  <si>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</si>
  <si>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</si>
  <si>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</si>
  <si>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</si>
  <si>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</si>
  <si>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</si>
  <si>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</si>
  <si>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</si>
  <si>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</si>
  <si>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</si>
  <si>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</si>
  <si>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</si>
  <si>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</si>
  <si>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</si>
  <si>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</si>
  <si>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</si>
  <si>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</si>
  <si>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</si>
  <si>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</si>
  <si>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</si>
  <si>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</si>
  <si>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</si>
  <si>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</si>
  <si>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</si>
  <si>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</si>
  <si>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</si>
  <si>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</si>
  <si>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</si>
  <si>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</si>
  <si>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</si>
  <si>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</si>
  <si>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</si>
  <si>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</si>
  <si>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</si>
  <si>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</si>
  <si>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</si>
  <si>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</si>
  <si>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</si>
  <si>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</si>
  <si>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</si>
  <si>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</si>
  <si>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</si>
  <si>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</si>
  <si>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</si>
  <si>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</si>
  <si>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</si>
  <si>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</si>
  <si>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</si>
  <si>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</si>
  <si>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</si>
  <si>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</si>
  <si>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</si>
  <si>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</si>
  <si>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</si>
  <si>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</si>
  <si>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</si>
  <si>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</si>
  <si>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</si>
  <si>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</si>
  <si>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</si>
  <si>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</si>
  <si>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</si>
  <si>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</si>
  <si>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</si>
  <si>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</si>
  <si>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</si>
  <si>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</si>
  <si>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</si>
  <si>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</si>
  <si>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</si>
  <si>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</si>
  <si>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</si>
  <si>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</si>
  <si>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</si>
  <si>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</si>
  <si>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</si>
  <si>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</si>
  <si>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</si>
  <si>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</si>
  <si>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</si>
  <si>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</si>
  <si>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</si>
  <si>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</si>
  <si>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</si>
  <si>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</si>
  <si>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</si>
  <si>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</si>
  <si>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</si>
  <si>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</si>
  <si>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</si>
  <si>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</si>
  <si>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</si>
  <si>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</si>
  <si>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</si>
  <si>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</si>
  <si>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</si>
  <si>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</si>
  <si>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</si>
  <si>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</si>
  <si>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</si>
  <si>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</si>
  <si>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</si>
  <si>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</si>
  <si>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</si>
  <si>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</si>
  <si>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</si>
  <si>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</si>
  <si>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</si>
  <si>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</si>
  <si>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</si>
  <si>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</si>
  <si>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</si>
  <si>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</si>
  <si>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</si>
  <si>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</si>
  <si>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</si>
  <si>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</si>
  <si>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</si>
  <si>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</si>
  <si>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</si>
  <si>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</si>
  <si>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</si>
  <si>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</si>
  <si>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</si>
  <si>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</si>
  <si>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</si>
  <si>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</si>
  <si>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</si>
  <si>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</si>
  <si>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</si>
  <si>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</si>
  <si>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</si>
  <si>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</si>
  <si>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</si>
  <si>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</si>
  <si>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</si>
  <si>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</si>
  <si>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</si>
  <si>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</si>
  <si>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</si>
  <si>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</si>
  <si>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</si>
  <si>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</si>
  <si>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</si>
  <si>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</si>
  <si>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</si>
  <si>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</si>
  <si>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</si>
  <si>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</si>
  <si>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</si>
  <si>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</si>
  <si>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</si>
  <si>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</si>
  <si>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</si>
  <si>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</si>
  <si>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</si>
  <si>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</si>
  <si>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</si>
  <si>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</si>
  <si>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</si>
  <si>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</si>
  <si>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</si>
  <si>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</si>
  <si>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</si>
  <si>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</si>
  <si>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</si>
  <si>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</si>
  <si>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</si>
  <si>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</si>
  <si>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</si>
  <si>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</si>
  <si>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</si>
  <si>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</si>
  <si>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</si>
  <si>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</si>
  <si>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</si>
  <si>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</si>
  <si>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</si>
  <si>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</si>
  <si>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</si>
  <si>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</si>
  <si>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</si>
  <si>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</si>
  <si>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</si>
  <si>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</si>
  <si>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</si>
  <si>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</si>
  <si>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</si>
  <si>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</si>
  <si>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</si>
  <si>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</si>
  <si>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</si>
  <si>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</si>
  <si>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</si>
  <si>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</si>
  <si>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</si>
  <si>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</si>
  <si>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</si>
  <si>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</si>
  <si>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</si>
  <si>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</si>
  <si>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</si>
  <si>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</si>
  <si>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</si>
  <si>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</si>
  <si>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</si>
  <si>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</si>
  <si>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</si>
  <si>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</si>
  <si>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</si>
  <si>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</si>
  <si>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</si>
  <si>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</si>
  <si>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</si>
  <si>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</si>
  <si>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</si>
  <si>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</si>
  <si>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</si>
  <si>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</si>
  <si>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</si>
  <si>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</si>
  <si>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</si>
  <si>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</si>
  <si>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</si>
  <si>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</si>
  <si>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</si>
  <si>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</si>
  <si>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</si>
  <si>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</si>
  <si>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</si>
  <si>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</si>
  <si>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</si>
  <si>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</si>
  <si>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</si>
  <si>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</si>
  <si>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</si>
  <si>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</si>
  <si>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</si>
  <si>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</si>
  <si>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</si>
  <si>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</si>
  <si>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</si>
  <si>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</si>
  <si>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</si>
  <si>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</si>
  <si>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</si>
  <si>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</si>
  <si>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</si>
  <si>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</si>
  <si>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</si>
  <si>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</si>
  <si>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</si>
  <si>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</si>
  <si>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</si>
  <si>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</si>
  <si>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</si>
  <si>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</si>
  <si>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</si>
  <si>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</si>
  <si>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</si>
  <si>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</si>
  <si>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</si>
  <si>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</si>
  <si>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</si>
  <si>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</si>
  <si>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</si>
  <si>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</si>
  <si>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</si>
  <si>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</si>
  <si>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</si>
  <si>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</si>
  <si>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</si>
  <si>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</si>
  <si>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</si>
  <si>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</si>
  <si>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</si>
  <si>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</si>
  <si>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</si>
  <si>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</si>
  <si>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</si>
  <si>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</si>
  <si>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</si>
  <si>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</si>
  <si>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</si>
  <si>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</si>
  <si>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</si>
  <si>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</si>
  <si>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</si>
  <si>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</si>
  <si>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</si>
  <si>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</si>
  <si>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</si>
  <si>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</si>
  <si>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</si>
  <si>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</si>
  <si>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</si>
  <si>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</si>
  <si>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</si>
  <si>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</si>
  <si>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</si>
  <si>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</si>
  <si>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</si>
  <si>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</si>
  <si>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</si>
  <si>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</si>
  <si>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</si>
  <si>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</si>
  <si>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</si>
  <si>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</si>
  <si>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</si>
  <si>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</si>
  <si>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</si>
  <si>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</si>
  <si>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</si>
  <si>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</si>
  <si>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</si>
  <si>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</si>
  <si>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</si>
  <si>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</si>
  <si>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</si>
  <si>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</si>
  <si>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</si>
  <si>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</si>
  <si>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</si>
  <si>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</si>
  <si>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</si>
  <si>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</si>
  <si>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</si>
  <si>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</si>
  <si>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</si>
  <si>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</si>
  <si>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</si>
  <si>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</si>
  <si>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</si>
  <si>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</si>
  <si>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</si>
  <si>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</si>
  <si>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</si>
  <si>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</si>
  <si>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</si>
  <si>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</si>
  <si>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</si>
  <si>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</si>
  <si>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</si>
  <si>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</si>
  <si>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</si>
  <si>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</si>
  <si>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</si>
  <si>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</si>
  <si>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</si>
  <si>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</si>
  <si>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</si>
  <si>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</si>
  <si>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</si>
  <si>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</si>
  <si>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</si>
  <si>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</si>
  <si>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</si>
  <si>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</si>
  <si>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</si>
  <si>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</si>
  <si>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</si>
  <si>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</si>
  <si>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</si>
  <si>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</si>
  <si>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</si>
  <si>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</si>
  <si>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</si>
  <si>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</si>
  <si>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</si>
  <si>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</si>
  <si>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</si>
  <si>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</si>
  <si>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</si>
  <si>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</si>
  <si>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</si>
  <si>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</si>
  <si>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</si>
  <si>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</si>
  <si>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</si>
  <si>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</si>
  <si>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</si>
  <si>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</si>
  <si>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</si>
  <si>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</si>
  <si>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</si>
  <si>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</si>
  <si>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</si>
  <si>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</si>
  <si>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</si>
  <si>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</si>
  <si>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</si>
  <si>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</si>
  <si>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</si>
  <si>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</si>
  <si>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</si>
  <si>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</si>
  <si>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</si>
  <si>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</si>
  <si>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</si>
  <si>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</si>
  <si>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</si>
  <si>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</si>
  <si>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</si>
  <si>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</si>
  <si>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</si>
  <si>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</si>
  <si>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</si>
  <si>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</si>
  <si>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</si>
  <si>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</si>
  <si>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</si>
  <si>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</si>
  <si>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</si>
  <si>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</si>
  <si>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</si>
  <si>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</si>
  <si>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</si>
  <si>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</si>
  <si>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</si>
  <si>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</si>
  <si>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</si>
  <si>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</si>
  <si>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</si>
  <si>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</si>
  <si>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</si>
  <si>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</si>
  <si>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</si>
  <si>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</si>
  <si>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</si>
  <si>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</si>
  <si>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</si>
  <si>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</si>
  <si>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</si>
  <si>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</si>
  <si>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</si>
  <si>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</si>
  <si>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</si>
  <si>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</si>
  <si>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</si>
  <si>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</si>
  <si>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</si>
  <si>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</si>
  <si>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</si>
  <si>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</si>
  <si>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</si>
  <si>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</si>
  <si>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</si>
  <si>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</si>
  <si>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</si>
  <si>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</si>
  <si>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</si>
  <si>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</si>
  <si>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</si>
  <si>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</si>
  <si>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</si>
  <si>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</si>
  <si>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</si>
  <si>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</si>
  <si>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</si>
  <si>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</si>
  <si>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</si>
  <si>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</si>
  <si>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</si>
  <si>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</si>
  <si>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</si>
  <si>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</si>
  <si>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</si>
  <si>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</si>
  <si>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</si>
  <si>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</si>
  <si>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</si>
  <si>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</si>
  <si>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</si>
  <si>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</si>
  <si>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</si>
  <si>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</si>
  <si>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</si>
  <si>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</si>
  <si>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</si>
  <si>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</si>
  <si>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</si>
  <si>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</si>
  <si>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</si>
  <si>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</si>
  <si>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</si>
  <si>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</si>
  <si>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</si>
  <si>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</si>
  <si>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</si>
  <si>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</si>
  <si>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</si>
  <si>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</si>
  <si>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</si>
  <si>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</si>
  <si>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</si>
  <si>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</si>
  <si>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</si>
  <si>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</si>
  <si>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</si>
  <si>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</si>
  <si>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</si>
  <si>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</si>
  <si>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</si>
  <si>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</si>
  <si>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</si>
  <si>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</si>
  <si>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</si>
  <si>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</si>
  <si>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</si>
  <si>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</si>
  <si>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</si>
  <si>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</si>
  <si>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</si>
  <si>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</si>
  <si>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</si>
  <si>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</si>
  <si>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</si>
  <si>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</si>
  <si>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</si>
  <si>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</si>
  <si>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</si>
  <si>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</si>
  <si>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</si>
  <si>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</si>
  <si>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</si>
  <si>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</si>
  <si>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</si>
  <si>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</si>
  <si>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</si>
  <si>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</si>
  <si>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</si>
  <si>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</si>
  <si>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</si>
  <si>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</si>
  <si>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</si>
  <si>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</si>
  <si>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</si>
  <si>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</si>
  <si>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</si>
  <si>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</si>
  <si>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</si>
  <si>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</si>
  <si>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</si>
  <si>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</si>
  <si>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</si>
  <si>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</si>
  <si>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</si>
  <si>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</si>
  <si>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</si>
  <si>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</si>
  <si>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</si>
  <si>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</si>
  <si>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</si>
  <si>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</si>
  <si>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</si>
  <si>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</si>
  <si>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</si>
  <si>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</si>
  <si>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</si>
  <si>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</si>
  <si>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</si>
  <si>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</si>
  <si>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</si>
  <si>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</si>
  <si>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</si>
  <si>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</si>
  <si>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</si>
  <si>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</si>
  <si>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</si>
  <si>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</si>
  <si>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</si>
  <si>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</si>
  <si>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</si>
  <si>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</si>
  <si>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</si>
  <si>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</si>
  <si>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</si>
  <si>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</si>
  <si>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</si>
  <si>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</si>
  <si>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</si>
  <si>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</si>
  <si>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</si>
  <si>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</si>
  <si>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</si>
  <si>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</si>
  <si>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</si>
  <si>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</si>
  <si>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</si>
  <si>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</si>
  <si>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</si>
  <si>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</si>
  <si>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</si>
  <si>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</si>
  <si>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</si>
  <si>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</si>
  <si>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</si>
  <si>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</si>
  <si>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</si>
  <si>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</si>
  <si>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</si>
  <si>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</si>
  <si>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</si>
  <si>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</si>
  <si>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</si>
  <si>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</si>
  <si>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</si>
  <si>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</si>
  <si>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</si>
  <si>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</si>
  <si>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</si>
  <si>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</si>
  <si>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</si>
  <si>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</si>
  <si>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</si>
  <si>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</si>
  <si>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</si>
  <si>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</si>
  <si>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</si>
  <si>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</si>
  <si>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</si>
  <si>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</si>
  <si>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</si>
  <si>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</si>
  <si>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</si>
  <si>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</si>
  <si>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</si>
  <si>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</si>
  <si>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</si>
  <si>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</si>
  <si>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</si>
  <si>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</si>
  <si>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</si>
  <si>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</si>
  <si>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</si>
  <si>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</si>
  <si>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</si>
  <si>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</si>
  <si>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</si>
  <si>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</si>
  <si>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</si>
  <si>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</si>
  <si>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</si>
  <si>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</si>
  <si>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</si>
  <si>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</si>
  <si>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</si>
  <si>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</si>
  <si>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</si>
  <si>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</si>
  <si>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</si>
  <si>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</si>
  <si>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</si>
  <si>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</si>
  <si>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</si>
  <si>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</si>
  <si>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</si>
  <si>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</si>
  <si>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</si>
  <si>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</si>
  <si>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</si>
  <si>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</si>
  <si>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</si>
  <si>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</si>
  <si>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</si>
  <si>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</si>
  <si>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</si>
  <si>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</si>
  <si>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</si>
  <si>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</si>
  <si>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</si>
  <si>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</si>
  <si>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</si>
  <si>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</si>
  <si>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</si>
  <si>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</si>
  <si>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</si>
  <si>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</si>
  <si>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</si>
  <si>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</si>
  <si>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</si>
  <si>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</si>
  <si>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</si>
  <si>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</si>
  <si>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</si>
  <si>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</si>
  <si>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</si>
  <si>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</si>
  <si>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</si>
  <si>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</si>
  <si>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</si>
  <si>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</si>
  <si>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</si>
  <si>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</si>
  <si>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</si>
  <si>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</si>
  <si>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</si>
  <si>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</si>
  <si>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</si>
  <si>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</si>
  <si>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</si>
  <si>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</si>
  <si>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</si>
  <si>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</si>
  <si>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</si>
  <si>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</si>
  <si>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</si>
  <si>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</si>
  <si>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</si>
  <si>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</si>
  <si>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</si>
  <si>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</si>
  <si>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</si>
  <si>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</si>
  <si>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</si>
  <si>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</si>
  <si>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</si>
  <si>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</si>
  <si>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</si>
  <si>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</si>
  <si>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</si>
  <si>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</si>
  <si>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</si>
  <si>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</si>
  <si>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</si>
  <si>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</si>
  <si>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</si>
  <si>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</si>
  <si>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</si>
  <si>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</si>
  <si>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</si>
  <si>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</si>
  <si>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</si>
  <si>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</si>
  <si>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</si>
  <si>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</si>
  <si>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</si>
  <si>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</si>
  <si>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</si>
  <si>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</si>
  <si>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</si>
  <si>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</si>
  <si>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</si>
  <si>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</si>
  <si>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</si>
  <si>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</si>
  <si>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</si>
  <si>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</si>
  <si>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</si>
  <si>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</si>
  <si>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</si>
  <si>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</si>
  <si>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</si>
  <si>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</si>
  <si>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</si>
  <si>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</si>
  <si>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</si>
  <si>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</si>
  <si>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</si>
  <si>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</si>
  <si>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</si>
  <si>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</si>
  <si>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</si>
  <si>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</si>
  <si>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</si>
  <si>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</si>
  <si>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</si>
  <si>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</si>
  <si>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</si>
  <si>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</si>
  <si>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</si>
  <si>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</si>
  <si>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</si>
  <si>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</si>
  <si>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</si>
  <si>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</si>
  <si>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</si>
  <si>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</si>
  <si>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</si>
  <si>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</si>
  <si>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</si>
  <si>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</si>
  <si>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</si>
  <si>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</si>
  <si>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</si>
  <si>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</si>
  <si>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</si>
  <si>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</si>
  <si>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</si>
  <si>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</si>
  <si>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</si>
  <si>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</si>
  <si>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</si>
  <si>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</si>
  <si>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</si>
  <si>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</si>
  <si>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</si>
  <si>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</si>
  <si>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</si>
  <si>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</si>
  <si>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</si>
  <si>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</si>
  <si>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</si>
  <si>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</si>
  <si>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</si>
  <si>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</si>
  <si>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</si>
  <si>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</si>
  <si>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</si>
  <si>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</si>
  <si>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</si>
  <si>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</si>
  <si>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</si>
  <si>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</si>
  <si>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</si>
  <si>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</si>
  <si>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</si>
  <si>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</si>
  <si>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</si>
  <si>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</si>
  <si>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</si>
  <si>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</si>
  <si>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</si>
  <si>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</si>
  <si>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</si>
  <si>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</si>
  <si>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</si>
  <si>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</si>
  <si>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</si>
  <si>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</si>
  <si>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</si>
  <si>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</si>
  <si>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</si>
  <si>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</si>
  <si>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</si>
  <si>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</si>
  <si>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</si>
  <si>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</si>
  <si>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</si>
  <si>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</si>
  <si>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</si>
  <si>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</si>
  <si>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</si>
  <si>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</si>
  <si>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</si>
  <si>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</si>
  <si>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</si>
  <si>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</si>
  <si>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</si>
  <si>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</si>
  <si>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</si>
  <si>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</si>
  <si>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</si>
  <si>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</si>
  <si>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</si>
  <si>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</si>
  <si>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</si>
  <si>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</si>
  <si>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</si>
  <si>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</si>
  <si>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</si>
  <si>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</si>
  <si>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</si>
  <si>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</si>
  <si>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</si>
  <si>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</si>
  <si>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</si>
  <si>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</si>
  <si>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</si>
  <si>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</si>
  <si>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</si>
  <si>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</si>
  <si>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</si>
  <si>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</si>
  <si>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</si>
  <si>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</si>
  <si>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</si>
  <si>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</si>
  <si>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</si>
  <si>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</si>
  <si>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</si>
  <si>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</si>
  <si>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</si>
  <si>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</si>
  <si>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</si>
  <si>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</si>
  <si>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</si>
  <si>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</si>
  <si>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</si>
  <si>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</si>
  <si>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</si>
  <si>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</si>
  <si>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</si>
  <si>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</si>
  <si>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</si>
  <si>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</si>
  <si>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</si>
  <si>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</si>
  <si>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</si>
  <si>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</si>
  <si>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</si>
  <si>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</si>
  <si>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</si>
  <si>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</si>
  <si>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</si>
  <si>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</si>
  <si>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</si>
  <si>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</si>
  <si>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</si>
  <si>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</si>
  <si>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</si>
  <si>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</si>
  <si>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</si>
  <si>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</si>
  <si>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</si>
  <si>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</si>
  <si>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</si>
  <si>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</si>
  <si>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</si>
  <si>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</si>
  <si>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</si>
  <si>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</si>
  <si>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</si>
  <si>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</si>
  <si>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</si>
  <si>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</si>
  <si>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</si>
  <si>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</si>
  <si>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</si>
  <si>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</si>
  <si>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</si>
  <si>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</si>
  <si>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</si>
  <si>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</si>
  <si>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</si>
  <si>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</si>
  <si>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</si>
  <si>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</si>
  <si>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</si>
  <si>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</si>
  <si>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</si>
  <si>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</si>
  <si>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</si>
  <si>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</si>
  <si>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</si>
  <si>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</si>
  <si>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</si>
  <si>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</si>
  <si>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</si>
  <si>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</si>
  <si>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</si>
  <si>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</si>
  <si>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</si>
  <si>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</si>
  <si>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</si>
  <si>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</si>
  <si>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</si>
  <si>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</si>
  <si>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</si>
  <si>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</si>
  <si>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</si>
  <si>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</si>
  <si>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</si>
  <si>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</si>
  <si>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</si>
  <si>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</si>
  <si>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</si>
  <si>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</si>
  <si>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</si>
  <si>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</si>
  <si>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</si>
  <si>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</si>
  <si>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</si>
  <si>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</si>
  <si>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</si>
  <si>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</si>
  <si>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</si>
  <si>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</si>
  <si>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</si>
  <si>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</si>
  <si>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</si>
  <si>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</si>
  <si>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</si>
  <si>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</si>
  <si>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</si>
  <si>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</si>
  <si>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</si>
  <si>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</si>
  <si>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</si>
  <si>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</si>
  <si>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</si>
  <si>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</si>
  <si>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</si>
  <si>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</si>
  <si>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</si>
  <si>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</si>
  <si>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</si>
  <si>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</si>
  <si>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</si>
  <si>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</si>
  <si>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</si>
  <si>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</si>
  <si>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</si>
  <si>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</si>
  <si>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</si>
  <si>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</si>
  <si>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</si>
  <si>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</si>
  <si>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</si>
  <si>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</si>
  <si>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</si>
  <si>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</si>
  <si>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</si>
  <si>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</si>
  <si>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</si>
  <si>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</si>
  <si>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</si>
  <si>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</si>
  <si>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</si>
  <si>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</si>
  <si>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</si>
  <si>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</si>
  <si>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</si>
  <si>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</si>
  <si>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</si>
  <si>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</si>
  <si>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</si>
  <si>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</si>
  <si>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</si>
  <si>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</si>
  <si>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</si>
  <si>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</si>
  <si>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</si>
  <si>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</si>
  <si>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</si>
  <si>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</si>
  <si>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</si>
  <si>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</si>
  <si>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</si>
  <si>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</si>
  <si>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</si>
  <si>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</si>
  <si>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</si>
  <si>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</si>
  <si>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</si>
  <si>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</si>
  <si>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</si>
  <si>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</si>
  <si>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</si>
  <si>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</si>
  <si>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</si>
  <si>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</si>
  <si>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</si>
  <si>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</si>
  <si>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</si>
  <si>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</si>
  <si>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</si>
  <si>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</si>
  <si>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</si>
  <si>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</si>
  <si>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</si>
  <si>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</si>
  <si>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</si>
  <si>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</si>
  <si>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</si>
  <si>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</si>
  <si>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</si>
  <si>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</si>
  <si>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</si>
  <si>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</si>
  <si>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</si>
  <si>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</si>
  <si>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</si>
  <si>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</si>
  <si>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</si>
  <si>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</si>
  <si>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</si>
  <si>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</si>
  <si>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</si>
  <si>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</si>
  <si>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</si>
  <si>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</si>
  <si>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</si>
  <si>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</si>
  <si>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</si>
  <si>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</si>
  <si>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</si>
  <si>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</si>
  <si>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</si>
  <si>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</si>
  <si>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</si>
  <si>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</si>
  <si>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</si>
  <si>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</si>
  <si>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</si>
  <si>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</si>
  <si>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</si>
  <si>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</si>
  <si>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</si>
  <si>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</si>
  <si>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</si>
  <si>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</si>
  <si>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</si>
  <si>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</si>
  <si>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</si>
  <si>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</si>
  <si>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</si>
  <si>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</si>
  <si>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</si>
  <si>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</si>
  <si>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</si>
  <si>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</si>
  <si>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</si>
  <si>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</si>
  <si>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</si>
  <si>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</si>
  <si>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</si>
  <si>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</si>
  <si>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</si>
  <si>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</si>
  <si>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</si>
  <si>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</si>
  <si>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</si>
  <si>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</si>
  <si>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</si>
  <si>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</si>
  <si>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</si>
  <si>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</si>
  <si>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</si>
  <si>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</si>
  <si>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</si>
  <si>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</si>
  <si>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</si>
  <si>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</si>
  <si>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</si>
  <si>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</si>
  <si>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</si>
  <si>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</si>
  <si>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</si>
  <si>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</si>
  <si>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</si>
  <si>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</si>
  <si>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</si>
  <si>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</si>
  <si>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</si>
  <si>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</si>
  <si>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</si>
  <si>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</si>
  <si>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</si>
  <si>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</si>
  <si>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</si>
  <si>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</si>
  <si>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</si>
  <si>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</si>
  <si>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</si>
  <si>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</si>
  <si>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</si>
  <si>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</si>
  <si>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</si>
  <si>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</si>
  <si>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</si>
  <si>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</si>
  <si>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</si>
  <si>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</si>
  <si>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</si>
  <si>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</si>
  <si>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</si>
  <si>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</si>
  <si>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</si>
  <si>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</si>
  <si>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</si>
  <si>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</si>
  <si>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</si>
  <si>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</si>
  <si>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</si>
  <si>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</si>
  <si>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</si>
  <si>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</si>
  <si>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</si>
  <si>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</si>
  <si>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</si>
  <si>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</si>
  <si>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</si>
  <si>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</si>
  <si>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</si>
  <si>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</si>
  <si>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</si>
  <si>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</si>
  <si>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</si>
  <si>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</si>
  <si>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</si>
  <si>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</si>
  <si>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</si>
  <si>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</si>
  <si>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</si>
  <si>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</si>
  <si>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</si>
  <si>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</si>
  <si>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</si>
  <si>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</si>
  <si>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</si>
  <si>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</si>
  <si>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</si>
  <si>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</si>
  <si>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</si>
  <si>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</si>
  <si>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</si>
  <si>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</si>
  <si>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</si>
  <si>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</si>
  <si>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</si>
  <si>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</si>
  <si>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</si>
  <si>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</si>
  <si>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</si>
  <si>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</si>
  <si>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</si>
  <si>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</si>
  <si>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</si>
  <si>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</si>
  <si>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</si>
  <si>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</si>
  <si>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</si>
  <si>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</si>
  <si>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</si>
  <si>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</si>
  <si>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</si>
  <si>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</si>
  <si>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</si>
  <si>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</si>
  <si>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</si>
  <si>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</si>
  <si>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</si>
  <si>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</si>
  <si>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</si>
  <si>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</si>
  <si>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</si>
  <si>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</si>
  <si>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</si>
  <si>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</si>
  <si>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</si>
  <si>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</si>
  <si>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</si>
  <si>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</si>
  <si>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</si>
  <si>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</si>
  <si>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</si>
  <si>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</si>
  <si>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</si>
  <si>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</si>
  <si>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</si>
  <si>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</si>
  <si>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</si>
  <si>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</si>
  <si>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</si>
  <si>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</si>
  <si>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</si>
  <si>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</si>
  <si>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</si>
  <si>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</si>
  <si>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</si>
  <si>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</si>
  <si>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</si>
  <si>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</si>
  <si>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</si>
  <si>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</si>
  <si>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</si>
  <si>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</si>
  <si>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</si>
  <si>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</si>
  <si>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</si>
  <si>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</si>
  <si>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</si>
  <si>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</si>
  <si>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</si>
  <si>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</si>
  <si>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</si>
  <si>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</si>
  <si>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</si>
  <si>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</si>
  <si>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</si>
  <si>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</si>
  <si>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</si>
  <si>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</si>
  <si>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</si>
  <si>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</si>
  <si>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</si>
  <si>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</si>
  <si>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</si>
  <si>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</si>
  <si>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</si>
  <si>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</si>
  <si>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</si>
  <si>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</si>
  <si>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</si>
  <si>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</si>
  <si>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</si>
  <si>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</si>
  <si>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</si>
  <si>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</si>
  <si>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</si>
  <si>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</si>
  <si>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</si>
  <si>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</si>
  <si>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</si>
  <si>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</si>
  <si>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</si>
  <si>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</si>
  <si>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</si>
  <si>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</si>
  <si>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</si>
  <si>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</si>
  <si>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</si>
  <si>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</si>
  <si>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</si>
  <si>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</si>
  <si>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</si>
  <si>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</si>
  <si>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</si>
  <si>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</si>
  <si>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</si>
  <si>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</si>
  <si>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</si>
  <si>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</si>
  <si>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</si>
  <si>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</si>
  <si>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</si>
  <si>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</si>
  <si>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</si>
  <si>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</si>
  <si>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</si>
  <si>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</si>
  <si>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</si>
  <si>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</si>
  <si>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</si>
  <si>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</si>
  <si>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</si>
  <si>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</si>
  <si>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</si>
  <si>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</si>
  <si>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</si>
  <si>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</si>
  <si>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</si>
  <si>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</si>
  <si>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</si>
  <si>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</si>
  <si>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</si>
  <si>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</si>
  <si>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</si>
  <si>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</si>
  <si>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</si>
  <si>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</si>
  <si>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</si>
  <si>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</si>
  <si>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</si>
  <si>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</si>
  <si>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</si>
  <si>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</si>
  <si>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</si>
  <si>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</si>
  <si>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</si>
  <si>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</si>
  <si>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</si>
  <si>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</si>
  <si>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</si>
  <si>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</si>
  <si>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</si>
  <si>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</si>
  <si>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</si>
  <si>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</si>
  <si>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</si>
  <si>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</si>
  <si>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</si>
  <si>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</si>
  <si>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</si>
  <si>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</si>
  <si>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</si>
  <si>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</si>
  <si>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</si>
  <si>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</si>
  <si>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</si>
  <si>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</si>
  <si>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</si>
  <si>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</si>
  <si>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</si>
  <si>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</si>
  <si>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</si>
  <si>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</si>
  <si>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</si>
  <si>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</si>
  <si>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</si>
  <si>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</si>
  <si>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</si>
  <si>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</si>
  <si>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</si>
  <si>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</si>
  <si>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</si>
  <si>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</si>
  <si>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</si>
  <si>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</si>
  <si>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</si>
  <si>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</si>
  <si>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</si>
  <si>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</si>
  <si>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</si>
  <si>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</si>
  <si>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</si>
  <si>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</si>
  <si>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</si>
  <si>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</si>
  <si>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</si>
  <si>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</si>
  <si>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</si>
  <si>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</si>
  <si>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</si>
  <si>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</si>
  <si>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</si>
  <si>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</si>
  <si>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</si>
  <si>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</si>
  <si>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</si>
  <si>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</si>
  <si>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</si>
  <si>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</si>
  <si>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</si>
  <si>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</si>
  <si>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</si>
  <si>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</si>
  <si>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</si>
  <si>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</si>
  <si>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</si>
  <si>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</si>
  <si>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</si>
  <si>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</si>
  <si>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</si>
  <si>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</si>
  <si>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</si>
  <si>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</si>
  <si>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</si>
  <si>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</si>
  <si>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</si>
  <si>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</si>
  <si>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</si>
  <si>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</si>
  <si>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</si>
  <si>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</si>
  <si>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</si>
  <si>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</si>
  <si>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</si>
  <si>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</si>
  <si>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</si>
  <si>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</si>
  <si>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</si>
  <si>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</si>
  <si>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</si>
  <si>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</si>
  <si>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</si>
  <si>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</si>
  <si>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</si>
  <si>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</si>
  <si>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</si>
  <si>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</si>
  <si>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</si>
  <si>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</si>
  <si>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</si>
  <si>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</si>
  <si>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</si>
  <si>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</si>
  <si>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</si>
  <si>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</si>
  <si>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</si>
  <si>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</si>
  <si>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</si>
  <si>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</si>
  <si>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</si>
  <si>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</si>
  <si>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</si>
  <si>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</si>
  <si>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</si>
  <si>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</si>
  <si>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</si>
  <si>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</si>
  <si>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</si>
  <si>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</si>
  <si>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</si>
  <si>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</si>
  <si>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</si>
  <si>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</si>
  <si>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</si>
  <si>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</si>
  <si>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</si>
  <si>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</si>
  <si>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</si>
  <si>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</si>
  <si>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</si>
  <si>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</si>
  <si>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</si>
  <si>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</si>
  <si>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</si>
  <si>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</si>
  <si>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</si>
  <si>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</si>
  <si>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</si>
  <si>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</si>
  <si>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</si>
  <si>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</si>
  <si>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</si>
  <si>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</si>
  <si>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</si>
  <si>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</si>
  <si>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</si>
  <si>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</si>
  <si>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</si>
  <si>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</si>
  <si>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</si>
  <si>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</si>
  <si>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</si>
  <si>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</si>
  <si>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</si>
  <si>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</si>
  <si>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</si>
  <si>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</si>
  <si>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</si>
  <si>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</si>
  <si>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</si>
  <si>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</si>
  <si>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</si>
  <si>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</si>
  <si>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</si>
  <si>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</si>
  <si>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</si>
  <si>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</si>
  <si>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</si>
  <si>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</si>
  <si>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</si>
  <si>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</si>
  <si>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</si>
  <si>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</si>
  <si>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</si>
  <si>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</si>
  <si>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</si>
  <si>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</si>
  <si>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</si>
  <si>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</si>
  <si>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</si>
  <si>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</si>
  <si>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</si>
  <si>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</si>
  <si>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</si>
  <si>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</si>
  <si>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</si>
  <si>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</si>
  <si>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</si>
  <si>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</si>
  <si>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</si>
  <si>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</si>
  <si>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</si>
  <si>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</si>
  <si>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</si>
  <si>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</si>
  <si>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</si>
  <si>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</si>
  <si>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</si>
  <si>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</si>
  <si>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</si>
  <si>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</si>
  <si>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</si>
  <si>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</si>
  <si>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</si>
  <si>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</si>
  <si>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</si>
  <si>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</si>
  <si>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</si>
  <si>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</si>
  <si>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</si>
  <si>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</si>
  <si>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</si>
  <si>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</si>
  <si>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</si>
  <si>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</si>
  <si>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</si>
  <si>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</si>
  <si>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</si>
  <si>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</si>
  <si>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</si>
  <si>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</si>
  <si>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</si>
  <si>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</si>
  <si>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</si>
  <si>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</si>
  <si>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</si>
  <si>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</si>
  <si>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</si>
  <si>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</si>
  <si>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</si>
  <si>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</si>
  <si>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</si>
  <si>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</si>
  <si>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</si>
  <si>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</si>
  <si>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</si>
  <si>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</si>
  <si>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</si>
  <si>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</si>
  <si>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</si>
  <si>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</si>
  <si>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</si>
  <si>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</si>
  <si>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</si>
  <si>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</si>
  <si>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</si>
  <si>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</si>
  <si>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</si>
  <si>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</si>
  <si>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</si>
  <si>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</si>
  <si>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</si>
  <si>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</si>
  <si>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</si>
  <si>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</si>
  <si>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</si>
  <si>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</si>
  <si>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</si>
  <si>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</si>
  <si>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</si>
  <si>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</si>
  <si>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</si>
  <si>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</si>
  <si>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</si>
  <si>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</si>
  <si>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</si>
  <si>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</si>
  <si>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</si>
  <si>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</si>
  <si>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</si>
  <si>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</si>
  <si>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</si>
  <si>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</si>
  <si>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</si>
  <si>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</si>
  <si>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</si>
  <si>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</si>
  <si>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</si>
  <si>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</si>
  <si>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</si>
  <si>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</si>
  <si>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</si>
  <si>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</si>
  <si>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</si>
  <si>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</si>
  <si>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</si>
  <si>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</si>
  <si>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</si>
  <si>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</si>
  <si>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</si>
  <si>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</si>
  <si>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</si>
  <si>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</si>
  <si>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</si>
  <si>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</si>
  <si>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</si>
  <si>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</si>
  <si>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</si>
  <si>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</si>
  <si>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</si>
  <si>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</si>
  <si>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</si>
  <si>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</si>
  <si>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</si>
  <si>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</si>
  <si>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</si>
  <si>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</si>
  <si>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</si>
  <si>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</si>
  <si>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</si>
  <si>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</si>
  <si>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</si>
  <si>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</si>
  <si>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</si>
  <si>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</si>
  <si>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</si>
  <si>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</si>
  <si>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</si>
  <si>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</si>
  <si>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</si>
  <si>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</si>
  <si>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</si>
  <si>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</si>
  <si>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</si>
  <si>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</si>
  <si>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</si>
  <si>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</si>
  <si>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</si>
  <si>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</si>
  <si>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</si>
  <si>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</si>
  <si>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</si>
  <si>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</si>
  <si>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</si>
  <si>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</si>
  <si>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</si>
  <si>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</si>
  <si>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</si>
  <si>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</si>
  <si>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</si>
  <si>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</si>
  <si>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</si>
  <si>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</si>
  <si>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</si>
  <si>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</si>
  <si>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</si>
  <si>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</si>
  <si>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</si>
  <si>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</si>
  <si>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</si>
  <si>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</si>
  <si>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</si>
  <si>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</si>
  <si>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</si>
  <si>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</si>
  <si>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</si>
  <si>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</si>
  <si>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</si>
  <si>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</si>
  <si>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</si>
  <si>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</si>
  <si>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</si>
  <si>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</si>
  <si>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</si>
  <si>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</si>
  <si>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</si>
  <si>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</si>
  <si>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</si>
  <si>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</si>
  <si>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</si>
  <si>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</si>
  <si>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</si>
  <si>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</si>
  <si>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</si>
  <si>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</si>
  <si>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</si>
  <si>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</si>
  <si>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</si>
  <si>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</si>
  <si>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</si>
  <si>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</si>
  <si>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</si>
  <si>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</si>
  <si>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</si>
  <si>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</si>
  <si>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</si>
  <si>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</si>
  <si>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</si>
  <si>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</si>
  <si>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</si>
  <si>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</si>
  <si>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</si>
  <si>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</si>
  <si>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</si>
  <si>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</si>
  <si>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</si>
  <si>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</si>
  <si>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</si>
  <si>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</si>
  <si>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</si>
  <si>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</si>
  <si>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</si>
  <si>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</si>
  <si>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</si>
  <si>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</si>
  <si>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</si>
  <si>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</si>
  <si>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</si>
  <si>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</si>
  <si>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</si>
  <si>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</si>
  <si>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</si>
  <si>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</si>
  <si>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</si>
  <si>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</si>
  <si>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</si>
  <si>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</si>
  <si>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</si>
  <si>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</si>
  <si>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</si>
  <si>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</si>
  <si>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</si>
  <si>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</si>
  <si>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</si>
  <si>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</si>
  <si>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</si>
  <si>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</si>
  <si>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</si>
  <si>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</si>
  <si>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</si>
  <si>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</si>
  <si>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</si>
  <si>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</si>
  <si>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</si>
  <si>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</si>
  <si>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</si>
  <si>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</si>
  <si>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</si>
  <si>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</si>
  <si>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</si>
  <si>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</si>
  <si>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</si>
  <si>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</si>
  <si>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</si>
  <si>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</si>
  <si>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</si>
  <si>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</si>
  <si>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</si>
  <si>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</si>
  <si>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</si>
  <si>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</si>
  <si>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</si>
  <si>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</si>
  <si>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</si>
  <si>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</si>
  <si>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</si>
  <si>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</si>
  <si>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</si>
  <si>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</si>
  <si>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</si>
  <si>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</si>
  <si>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</si>
  <si>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</si>
  <si>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</si>
  <si>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</si>
  <si>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</si>
  <si>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</si>
  <si>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</si>
  <si>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</si>
  <si>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</si>
  <si>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</si>
  <si>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</si>
  <si>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</si>
  <si>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</si>
  <si>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</si>
  <si>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</si>
  <si>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</si>
  <si>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</si>
  <si>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</si>
  <si>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</si>
  <si>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</si>
  <si>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</si>
  <si>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</si>
  <si>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</si>
  <si>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</si>
  <si>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</si>
  <si>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</si>
  <si>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</si>
  <si>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</si>
  <si>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</si>
  <si>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</si>
  <si>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</si>
  <si>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</si>
  <si>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</si>
  <si>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</si>
  <si>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</si>
  <si>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</si>
  <si>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</si>
  <si>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</si>
  <si>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</si>
  <si>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</si>
  <si>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</si>
  <si>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</si>
  <si>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</si>
  <si>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</si>
  <si>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</si>
  <si>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</si>
  <si>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</si>
  <si>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</si>
  <si>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</si>
  <si>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</si>
  <si>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</si>
  <si>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</si>
  <si>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</si>
  <si>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</si>
  <si>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</si>
  <si>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</si>
  <si>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</si>
  <si>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</si>
  <si>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</si>
  <si>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</si>
  <si>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</si>
  <si>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</si>
  <si>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</si>
  <si>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</si>
  <si>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</si>
  <si>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</si>
  <si>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</si>
  <si>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</si>
  <si>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</si>
  <si>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</si>
  <si>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</si>
  <si>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</si>
  <si>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</si>
  <si>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</si>
  <si>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</si>
  <si>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</si>
  <si>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</si>
  <si>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</si>
  <si>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</si>
  <si>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</si>
  <si>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</si>
  <si>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</si>
  <si>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</si>
  <si>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</si>
  <si>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</si>
  <si>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</si>
  <si>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</si>
  <si>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</si>
  <si>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</si>
  <si>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</si>
  <si>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</si>
  <si>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</si>
  <si>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</si>
  <si>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</si>
  <si>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</si>
  <si>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</si>
  <si>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</si>
  <si>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</si>
  <si>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</si>
  <si>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</si>
  <si>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</si>
  <si>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</si>
  <si>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</si>
  <si>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</si>
  <si>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</si>
  <si>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</si>
  <si>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</si>
  <si>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</si>
  <si>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</si>
  <si>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</si>
  <si>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</si>
  <si>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</si>
  <si>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</si>
  <si>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</si>
  <si>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</si>
  <si>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</si>
  <si>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</si>
  <si>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</si>
  <si>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</si>
  <si>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</si>
  <si>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</si>
  <si>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</si>
  <si>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</si>
  <si>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</si>
  <si>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</si>
  <si>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</si>
  <si>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</si>
  <si>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</si>
  <si>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</si>
  <si>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</si>
  <si>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</si>
  <si>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</si>
  <si>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</si>
  <si>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</si>
  <si>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</si>
  <si>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</si>
  <si>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</si>
  <si>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</si>
  <si>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</si>
  <si>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</si>
  <si>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</si>
  <si>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</si>
  <si>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</si>
  <si>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</si>
  <si>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</si>
  <si>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</si>
  <si>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</si>
  <si>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</si>
  <si>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</si>
  <si>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</si>
  <si>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</si>
  <si>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</si>
  <si>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</si>
  <si>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</si>
  <si>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</si>
  <si>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</si>
  <si>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</si>
  <si>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</si>
  <si>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</si>
  <si>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</si>
  <si>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</si>
  <si>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</si>
  <si>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</si>
  <si>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</si>
  <si>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</si>
  <si>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</si>
  <si>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</si>
  <si>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</si>
  <si>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</si>
  <si>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</si>
  <si>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</si>
  <si>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</si>
  <si>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</si>
  <si>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</si>
  <si>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</si>
  <si>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</si>
  <si>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</si>
  <si>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</si>
  <si>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</si>
  <si>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</si>
  <si>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</si>
  <si>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</si>
  <si>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</si>
  <si>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</si>
  <si>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</si>
  <si>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</si>
  <si>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</si>
  <si>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</si>
  <si>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</si>
  <si>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</si>
  <si>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</si>
  <si>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</si>
  <si>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</si>
  <si>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</si>
  <si>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</si>
  <si>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</si>
  <si>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</si>
  <si>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</si>
  <si>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</si>
  <si>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</si>
  <si>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</si>
  <si>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</si>
  <si>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</si>
  <si>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</si>
  <si>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</si>
  <si>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</si>
  <si>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</si>
  <si>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</si>
  <si>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</si>
  <si>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</si>
  <si>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</si>
  <si>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</si>
  <si>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</si>
  <si>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</si>
  <si>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</si>
  <si>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</si>
  <si>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</si>
  <si>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</si>
  <si>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</si>
  <si>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</si>
  <si>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</si>
  <si>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</si>
  <si>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</si>
  <si>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</si>
  <si>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</si>
  <si>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</si>
  <si>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</si>
  <si>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</si>
  <si>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</si>
  <si>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</si>
  <si>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</si>
  <si>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</si>
  <si>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</si>
  <si>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</si>
  <si>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</si>
  <si>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</si>
  <si>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</si>
  <si>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</si>
  <si>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</si>
  <si>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</si>
  <si>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</si>
  <si>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</si>
  <si>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</si>
  <si>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</si>
  <si>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</si>
  <si>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</si>
  <si>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</si>
  <si>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</si>
  <si>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</si>
  <si>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</si>
  <si>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</si>
  <si>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</si>
  <si>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</si>
  <si>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</si>
  <si>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</si>
  <si>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</si>
  <si>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</si>
  <si>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</si>
  <si>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</si>
  <si>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</si>
  <si>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</si>
  <si>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</si>
  <si>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</si>
  <si>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</si>
  <si>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</si>
  <si>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</si>
  <si>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</si>
  <si>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</si>
  <si>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</si>
  <si>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</si>
  <si>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</si>
  <si>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</si>
  <si>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</si>
  <si>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</si>
  <si>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</si>
  <si>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</si>
  <si>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</si>
  <si>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</si>
  <si>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</si>
  <si>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</si>
  <si>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</si>
  <si>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</si>
  <si>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</si>
  <si>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</si>
  <si>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</si>
  <si>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</si>
  <si>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</si>
  <si>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</si>
  <si>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</si>
  <si>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</si>
  <si>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</si>
  <si>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</si>
  <si>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</si>
  <si>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</si>
  <si>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</si>
  <si>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</si>
  <si>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</si>
  <si>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</si>
  <si>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</si>
  <si>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</si>
  <si>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</si>
  <si>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</si>
  <si>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</si>
  <si>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</si>
  <si>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</si>
  <si>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</si>
  <si>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</si>
  <si>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</si>
  <si>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</si>
  <si>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</si>
  <si>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</si>
  <si>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</si>
  <si>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</si>
  <si>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</si>
  <si>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</si>
  <si>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</si>
  <si>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</si>
  <si>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</si>
  <si>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</si>
  <si>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</si>
  <si>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</si>
  <si>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</si>
  <si>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</si>
  <si>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</si>
  <si>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</si>
  <si>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</si>
  <si>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</si>
  <si>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</si>
  <si>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</si>
  <si>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</si>
  <si>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</si>
  <si>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</si>
  <si>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</si>
  <si>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</si>
  <si>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</si>
  <si>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</si>
  <si>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</si>
  <si>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</si>
  <si>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</si>
  <si>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</si>
  <si>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</si>
  <si>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</si>
  <si>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</si>
  <si>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</si>
  <si>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</si>
  <si>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</si>
  <si>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</si>
  <si>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</si>
  <si>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</si>
  <si>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</si>
  <si>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</si>
  <si>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</si>
  <si>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</si>
  <si>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</si>
  <si>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</si>
  <si>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</si>
  <si>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</si>
  <si>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</si>
  <si>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</si>
  <si>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</si>
  <si>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</si>
  <si>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</si>
  <si>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</si>
  <si>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</si>
  <si>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</si>
  <si>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</si>
  <si>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</si>
  <si>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</si>
  <si>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</si>
  <si>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</si>
  <si>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</si>
  <si>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</si>
  <si>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</si>
  <si>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</si>
  <si>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</si>
  <si>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</si>
  <si>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</si>
  <si>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</si>
  <si>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</si>
  <si>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</si>
  <si>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</si>
  <si>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</si>
  <si>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</si>
  <si>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</si>
  <si>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</si>
  <si>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</si>
  <si>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</si>
  <si>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</si>
  <si>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</si>
  <si>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</si>
  <si>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</si>
  <si>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</si>
  <si>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</si>
  <si>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</si>
  <si>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</si>
  <si>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</si>
  <si>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</si>
  <si>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</si>
  <si>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</si>
  <si>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</si>
  <si>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</si>
  <si>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</si>
  <si>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</si>
  <si>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</si>
  <si>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</si>
  <si>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</si>
  <si>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</si>
  <si>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</si>
  <si>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</si>
  <si>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</si>
  <si>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</si>
  <si>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</si>
  <si>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</si>
  <si>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</si>
  <si>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</si>
  <si>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</si>
  <si>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</si>
  <si>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</si>
  <si>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</si>
  <si>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</si>
  <si>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</si>
  <si>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</si>
  <si>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</si>
  <si>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</si>
  <si>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</si>
  <si>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</si>
  <si>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</si>
  <si>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</si>
  <si>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</si>
  <si>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</si>
  <si>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</si>
  <si>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</si>
  <si>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</si>
  <si>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</si>
  <si>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</si>
  <si>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</si>
  <si>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</si>
  <si>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</si>
  <si>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</si>
  <si>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</si>
  <si>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</si>
  <si>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</si>
  <si>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</si>
  <si>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</si>
  <si>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</si>
  <si>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</si>
  <si>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</si>
  <si>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</si>
  <si>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</si>
  <si>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</si>
  <si>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</si>
  <si>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</si>
  <si>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</si>
  <si>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</si>
  <si>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</si>
  <si>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</si>
  <si>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</si>
  <si>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</si>
  <si>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</si>
  <si>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</si>
  <si>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</si>
  <si>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</si>
  <si>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</si>
  <si>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</si>
  <si>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</si>
  <si>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</si>
  <si>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</si>
  <si>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</si>
  <si>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</si>
  <si>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</si>
  <si>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</si>
  <si>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</si>
  <si>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</si>
  <si>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</si>
  <si>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</si>
  <si>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</si>
  <si>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</si>
  <si>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</si>
  <si>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</si>
  <si>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</si>
  <si>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</si>
  <si>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</si>
  <si>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</si>
  <si>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</si>
  <si>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</si>
  <si>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</si>
  <si>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</si>
  <si>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</si>
  <si>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</si>
  <si>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</si>
  <si>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</si>
  <si>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</si>
  <si>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</si>
  <si>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</si>
  <si>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</si>
  <si>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</si>
  <si>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</si>
  <si>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</si>
  <si>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</si>
  <si>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</si>
  <si>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</si>
  <si>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</si>
  <si>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</si>
  <si>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</si>
  <si>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</si>
  <si>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</si>
  <si>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</si>
  <si>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</si>
  <si>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</si>
  <si>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</si>
  <si>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</si>
  <si>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</si>
  <si>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</si>
  <si>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</si>
  <si>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</si>
  <si>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</si>
  <si>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</si>
  <si>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</si>
  <si>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</si>
  <si>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</si>
  <si>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</si>
  <si>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</si>
  <si>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</si>
  <si>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</si>
  <si>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</si>
  <si>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</si>
  <si>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</si>
  <si>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</si>
  <si>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</si>
  <si>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</si>
  <si>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</si>
  <si>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</si>
  <si>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</si>
  <si>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</si>
  <si>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</si>
  <si>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</si>
  <si>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</si>
  <si>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</si>
  <si>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</si>
  <si>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</si>
  <si>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</si>
  <si>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</si>
  <si>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</si>
  <si>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</si>
  <si>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</si>
  <si>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</si>
  <si>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</si>
  <si>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</si>
  <si>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</si>
  <si>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</si>
  <si>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</si>
  <si>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</si>
  <si>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</si>
  <si>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</si>
  <si>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</si>
  <si>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</si>
  <si>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</si>
  <si>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</si>
  <si>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</si>
  <si>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</si>
  <si>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</si>
  <si>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</si>
  <si>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</si>
  <si>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</si>
  <si>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</si>
  <si>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</si>
  <si>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</si>
  <si>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</si>
  <si>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</si>
  <si>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</si>
  <si>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</si>
  <si>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</si>
  <si>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</si>
  <si>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</si>
  <si>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</si>
  <si>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</si>
  <si>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</si>
  <si>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</si>
  <si>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</si>
  <si>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</si>
  <si>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</si>
  <si>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</si>
  <si>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</si>
  <si>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</si>
  <si>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</si>
  <si>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</si>
  <si>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</si>
  <si>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</si>
  <si>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</si>
  <si>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</si>
  <si>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</si>
  <si>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</si>
  <si>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</si>
  <si>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</si>
  <si>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</si>
  <si>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</si>
  <si>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</si>
  <si>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</si>
  <si>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</si>
  <si>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</si>
  <si>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</si>
  <si>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</si>
  <si>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</si>
  <si>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</si>
  <si>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</si>
  <si>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</si>
  <si>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</si>
  <si>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</si>
  <si>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</si>
  <si>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</si>
  <si>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</si>
  <si>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</si>
  <si>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</si>
  <si>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</si>
  <si>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</si>
  <si>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</si>
  <si>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</si>
  <si>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</si>
  <si>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</si>
  <si>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</si>
  <si>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</si>
  <si>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</si>
  <si>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</si>
  <si>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</si>
  <si>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</si>
  <si>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</si>
  <si>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</si>
  <si>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</si>
  <si>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</si>
  <si>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</si>
  <si>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</si>
  <si>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</si>
  <si>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</si>
  <si>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</si>
  <si>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</si>
  <si>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</si>
  <si>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</si>
  <si>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</si>
  <si>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</si>
  <si>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</si>
  <si>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</si>
  <si>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</si>
  <si>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</si>
  <si>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</si>
  <si>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</si>
  <si>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</si>
  <si>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</si>
  <si>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</si>
  <si>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</si>
  <si>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</si>
  <si>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</si>
  <si>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</si>
  <si>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</si>
  <si>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</si>
  <si>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</si>
  <si>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</si>
  <si>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</si>
  <si>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</si>
  <si>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</si>
  <si>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</si>
  <si>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</si>
  <si>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</si>
  <si>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</si>
  <si>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</si>
  <si>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</si>
  <si>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</si>
  <si>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</si>
  <si>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</si>
  <si>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</si>
  <si>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</si>
  <si>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</si>
  <si>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</si>
  <si>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</si>
  <si>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</si>
  <si>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</si>
  <si>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</si>
  <si>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</si>
  <si>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</si>
  <si>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</si>
  <si>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</si>
  <si>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</si>
  <si>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</si>
  <si>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</si>
  <si>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</si>
  <si>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</si>
  <si>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</si>
  <si>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</si>
  <si>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</si>
  <si>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</si>
  <si>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</si>
  <si>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</si>
  <si>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</si>
  <si>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</si>
  <si>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</si>
  <si>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</si>
  <si>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</si>
  <si>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</si>
  <si>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</si>
  <si>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</si>
  <si>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</si>
  <si>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</si>
  <si>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</si>
  <si>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</si>
  <si>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</si>
  <si>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</si>
  <si>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</si>
  <si>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</si>
  <si>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</si>
  <si>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</si>
  <si>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</si>
  <si>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</si>
  <si>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</si>
  <si>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</si>
  <si>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</si>
  <si>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</si>
  <si>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</si>
  <si>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</si>
  <si>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</si>
  <si>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</si>
  <si>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</si>
  <si>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</si>
  <si>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</si>
  <si>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</si>
  <si>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</si>
  <si>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</si>
  <si>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</si>
  <si>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</si>
  <si>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</si>
  <si>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</si>
  <si>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</si>
  <si>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</si>
  <si>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</si>
  <si>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</si>
  <si>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</si>
  <si>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</si>
  <si>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</si>
  <si>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</si>
  <si>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</si>
  <si>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</si>
  <si>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</si>
  <si>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</si>
  <si>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</si>
  <si>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</si>
  <si>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</si>
  <si>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</si>
  <si>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</si>
  <si>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</si>
  <si>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</si>
  <si>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</si>
  <si>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</si>
  <si>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</si>
  <si>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</si>
  <si>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</si>
  <si>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</si>
  <si>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</si>
  <si>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</si>
  <si>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</si>
  <si>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</si>
  <si>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</si>
  <si>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</si>
  <si>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</si>
  <si>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</si>
  <si>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</si>
  <si>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</si>
  <si>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</si>
  <si>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</si>
  <si>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</si>
  <si>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</si>
  <si>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</si>
  <si>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</si>
  <si>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</si>
  <si>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</si>
  <si>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</si>
  <si>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</si>
  <si>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</si>
  <si>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</si>
  <si>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</si>
  <si>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</si>
  <si>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</si>
  <si>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</si>
  <si>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</si>
  <si>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</si>
  <si>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</si>
  <si>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</si>
  <si>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</si>
  <si>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</si>
  <si>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</si>
  <si>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</si>
  <si>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</si>
  <si>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</si>
  <si>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</si>
  <si>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</si>
  <si>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</si>
  <si>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</si>
  <si>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</si>
  <si>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</si>
  <si>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</si>
  <si>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</si>
  <si>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</si>
  <si>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</si>
  <si>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</si>
  <si>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</si>
  <si>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</si>
  <si>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</si>
  <si>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</si>
  <si>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</si>
  <si>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</si>
  <si>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</si>
  <si>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</si>
  <si>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</si>
  <si>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</si>
  <si>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</si>
  <si>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</si>
  <si>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</si>
  <si>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</si>
  <si>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</si>
  <si>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</si>
  <si>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</si>
  <si>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</si>
  <si>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</si>
  <si>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</si>
  <si>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</si>
  <si>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</si>
  <si>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</si>
  <si>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</si>
  <si>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</si>
  <si>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</si>
  <si>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</si>
  <si>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</si>
  <si>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</si>
  <si>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</si>
  <si>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</si>
  <si>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</si>
  <si>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</si>
  <si>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</si>
  <si>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</si>
  <si>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</si>
  <si>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</si>
  <si>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</si>
  <si>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</si>
  <si>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</si>
  <si>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</si>
  <si>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</si>
  <si>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</si>
  <si>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</si>
  <si>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</si>
  <si>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</si>
  <si>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</si>
  <si>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</si>
  <si>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</si>
  <si>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</si>
  <si>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</si>
  <si>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</si>
  <si>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</si>
  <si>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</si>
  <si>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</si>
  <si>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</si>
  <si>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</si>
  <si>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</si>
  <si>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</si>
  <si>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</si>
  <si>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</si>
  <si>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</si>
  <si>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</si>
  <si>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</si>
  <si>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</si>
  <si>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</si>
  <si>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</si>
  <si>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</si>
  <si>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</si>
  <si>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</si>
  <si>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</si>
  <si>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</si>
  <si>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</si>
  <si>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</si>
  <si>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</si>
  <si>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</si>
  <si>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</si>
  <si>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</si>
  <si>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</si>
  <si>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</si>
  <si>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</si>
  <si>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</si>
  <si>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</si>
  <si>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</si>
  <si>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</si>
  <si>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</si>
  <si>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</si>
  <si>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</si>
  <si>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</si>
  <si>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</si>
  <si>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</si>
  <si>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</si>
  <si>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</si>
  <si>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</si>
  <si>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</si>
  <si>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</si>
  <si>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</si>
  <si>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</si>
  <si>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</si>
  <si>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</si>
  <si>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</si>
  <si>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</si>
  <si>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</si>
  <si>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</si>
  <si>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</si>
  <si>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</si>
  <si>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</si>
  <si>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</si>
  <si>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</si>
  <si>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</si>
  <si>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</si>
  <si>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</si>
  <si>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</si>
  <si>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</si>
  <si>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</si>
  <si>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</si>
  <si>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</si>
  <si>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</si>
  <si>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</si>
  <si>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</si>
  <si>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</si>
  <si>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</si>
  <si>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</si>
  <si>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</si>
  <si>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</si>
  <si>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</si>
  <si>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</si>
  <si>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</si>
  <si>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</si>
  <si>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</si>
  <si>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</si>
  <si>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</si>
  <si>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</si>
  <si>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</si>
  <si>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</si>
  <si>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</si>
  <si>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</si>
  <si>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</si>
  <si>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</si>
  <si>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</si>
  <si>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</si>
  <si>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</si>
  <si>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</si>
  <si>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</si>
  <si>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</si>
  <si>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</si>
  <si>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</si>
  <si>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</si>
  <si>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</si>
  <si>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</si>
  <si>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</si>
  <si>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</si>
  <si>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</si>
  <si>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</si>
  <si>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</si>
  <si>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</si>
  <si>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</si>
  <si>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</si>
  <si>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</si>
  <si>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</si>
  <si>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</si>
  <si>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</si>
  <si>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</si>
  <si>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</si>
  <si>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</si>
  <si>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</si>
  <si>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</si>
  <si>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</si>
  <si>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</si>
  <si>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</si>
  <si>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</si>
  <si>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</si>
  <si>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</si>
  <si>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</si>
  <si>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</si>
  <si>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</si>
  <si>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</si>
  <si>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</si>
  <si>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</si>
  <si>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</si>
  <si>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</si>
  <si>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</si>
  <si>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</si>
  <si>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</si>
  <si>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</si>
  <si>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</si>
  <si>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</si>
  <si>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</si>
  <si>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</si>
  <si>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</si>
  <si>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</si>
  <si>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</si>
  <si>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</si>
  <si>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</si>
  <si>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</si>
  <si>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</si>
  <si>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</si>
  <si>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</si>
  <si>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</si>
  <si>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</si>
  <si>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</si>
  <si>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</si>
  <si>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</si>
  <si>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</si>
  <si>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</si>
  <si>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</si>
  <si>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</si>
  <si>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</si>
  <si>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</si>
  <si>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</si>
  <si>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</si>
  <si>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</si>
  <si>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</si>
  <si>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</si>
  <si>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</si>
  <si>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</si>
  <si>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</si>
  <si>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</si>
  <si>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</si>
  <si>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</si>
  <si>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</si>
  <si>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</si>
  <si>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</si>
  <si>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</si>
  <si>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</si>
  <si>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</si>
  <si>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</si>
  <si>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</si>
  <si>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</si>
  <si>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</si>
  <si>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</si>
  <si>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</si>
  <si>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</si>
  <si>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</si>
  <si>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</si>
  <si>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</si>
  <si>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</si>
  <si>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</si>
  <si>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</si>
  <si>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</si>
  <si>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</si>
  <si>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</si>
  <si>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</si>
  <si>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</si>
  <si>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</si>
  <si>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</si>
  <si>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</si>
  <si>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</si>
  <si>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</si>
  <si>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</si>
  <si>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</si>
  <si>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</si>
  <si>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</si>
  <si>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</si>
  <si>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</si>
  <si>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</si>
  <si>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</si>
  <si>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</si>
  <si>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</si>
  <si>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</si>
  <si>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</si>
  <si>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</si>
  <si>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</si>
  <si>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</si>
  <si>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</si>
  <si>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</si>
  <si>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</si>
  <si>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</si>
  <si>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</si>
  <si>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</si>
  <si>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</si>
  <si>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</si>
  <si>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</si>
  <si>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</si>
  <si>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</si>
  <si>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</si>
  <si>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</si>
  <si>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</si>
  <si>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</si>
  <si>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</si>
  <si>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</si>
  <si>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</si>
  <si>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</si>
  <si>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</si>
  <si>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</si>
  <si>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</si>
  <si>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</si>
  <si>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</si>
  <si>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</si>
  <si>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</si>
  <si>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</si>
  <si>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</si>
  <si>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</si>
  <si>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</si>
  <si>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</si>
  <si>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</si>
  <si>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</si>
  <si>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</si>
  <si>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</si>
  <si>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</si>
  <si>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</si>
  <si>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</si>
  <si>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</si>
  <si>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</si>
  <si>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</si>
  <si>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</si>
  <si>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</si>
  <si>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</si>
  <si>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</si>
  <si>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</si>
  <si>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</si>
  <si>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</si>
  <si>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</si>
  <si>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</si>
  <si>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</si>
  <si>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</si>
  <si>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</si>
  <si>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</si>
  <si>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</si>
  <si>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</si>
  <si>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</si>
  <si>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</si>
  <si>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</si>
  <si>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</si>
  <si>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</si>
  <si>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</si>
  <si>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</si>
  <si>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</si>
  <si>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</si>
  <si>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</si>
  <si>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</si>
  <si>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</si>
  <si>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</si>
  <si>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</si>
  <si>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</si>
  <si>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</si>
  <si>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</si>
  <si>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</si>
  <si>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</si>
  <si>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</si>
  <si>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</si>
  <si>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</si>
  <si>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</si>
  <si>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</si>
  <si>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</si>
  <si>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</si>
  <si>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</si>
  <si>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</si>
  <si>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</si>
  <si>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</si>
  <si>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</si>
  <si>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</si>
  <si>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</si>
  <si>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</si>
  <si>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</si>
  <si>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</si>
  <si>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</si>
  <si>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</si>
  <si>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</si>
  <si>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</si>
  <si>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</si>
  <si>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</si>
  <si>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</si>
  <si>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</si>
  <si>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</si>
  <si>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</si>
  <si>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</si>
  <si>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</si>
  <si>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</si>
  <si>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</si>
  <si>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</si>
  <si>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</si>
  <si>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</si>
  <si>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</si>
  <si>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</si>
  <si>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</si>
  <si>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</si>
  <si>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</si>
  <si>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</si>
  <si>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</si>
  <si>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</si>
  <si>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</si>
  <si>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</si>
  <si>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</si>
  <si>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</si>
  <si>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</si>
  <si>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</si>
  <si>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</si>
  <si>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</si>
  <si>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</si>
  <si>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</si>
  <si>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</si>
  <si>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</si>
  <si>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</si>
  <si>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</si>
  <si>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</si>
  <si>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</si>
  <si>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</si>
  <si>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</si>
  <si>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</si>
  <si>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</si>
  <si>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</si>
  <si>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</si>
  <si>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</si>
  <si>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</si>
  <si>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</si>
  <si>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</si>
  <si>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</si>
  <si>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</si>
  <si>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</si>
  <si>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</si>
  <si>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</si>
  <si>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</si>
  <si>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</si>
  <si>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</si>
  <si>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</si>
  <si>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</si>
  <si>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</si>
  <si>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</si>
  <si>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</si>
  <si>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</si>
  <si>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</si>
  <si>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</si>
  <si>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</si>
  <si>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</si>
  <si>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</si>
  <si>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</si>
  <si>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</si>
  <si>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</si>
  <si>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</si>
  <si>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</si>
  <si>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</si>
  <si>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</si>
  <si>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</si>
  <si>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</si>
  <si>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</si>
  <si>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</si>
  <si>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</si>
  <si>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</si>
  <si>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</si>
  <si>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</si>
  <si>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</si>
  <si>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</si>
  <si>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</si>
  <si>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</si>
  <si>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</si>
  <si>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</si>
  <si>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</si>
  <si>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</si>
  <si>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</si>
  <si>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</si>
  <si>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</si>
  <si>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</si>
  <si>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</si>
  <si>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</si>
  <si>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</si>
  <si>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</si>
  <si>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</si>
  <si>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</si>
  <si>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</si>
  <si>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</si>
  <si>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</si>
  <si>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</si>
  <si>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</si>
  <si>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</si>
  <si>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</si>
  <si>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</si>
  <si>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</si>
  <si>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</si>
  <si>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</si>
  <si>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</si>
  <si>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</si>
  <si>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</si>
  <si>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</si>
  <si>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</si>
  <si>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</si>
  <si>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</si>
  <si>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</si>
  <si>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</si>
  <si>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</si>
  <si>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</si>
  <si>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</si>
  <si>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</si>
  <si>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</si>
  <si>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</si>
  <si>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</si>
  <si>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</si>
  <si>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</si>
  <si>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</si>
  <si>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</si>
  <si>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</si>
  <si>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</si>
  <si>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</si>
  <si>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</si>
  <si>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</si>
  <si>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</si>
  <si>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</si>
  <si>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</si>
  <si>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</si>
  <si>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</si>
  <si>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</si>
  <si>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</si>
  <si>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</si>
  <si>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</si>
  <si>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</si>
  <si>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</si>
  <si>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</si>
  <si>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</si>
  <si>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</si>
  <si>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</si>
  <si>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</si>
  <si>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</si>
  <si>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</si>
  <si>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</si>
  <si>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</si>
  <si>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</si>
  <si>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</si>
  <si>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</si>
  <si>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</si>
  <si>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</si>
  <si>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</si>
  <si>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</si>
  <si>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</si>
  <si>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</si>
  <si>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</si>
  <si>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</si>
  <si>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</si>
  <si>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</si>
  <si>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</si>
  <si>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</si>
  <si>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</si>
  <si>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</si>
  <si>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</si>
  <si>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</si>
  <si>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</si>
  <si>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</si>
  <si>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</si>
  <si>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</si>
  <si>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</si>
  <si>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</si>
  <si>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</si>
  <si>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</si>
  <si>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</si>
  <si>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</si>
  <si>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</si>
  <si>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</si>
  <si>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</si>
  <si>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</si>
  <si>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</si>
  <si>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</si>
  <si>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</si>
  <si>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</si>
  <si>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</si>
  <si>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</si>
  <si>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</si>
  <si>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</si>
  <si>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</si>
  <si>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</si>
  <si>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</si>
  <si>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</si>
  <si>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</si>
  <si>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</si>
  <si>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</si>
  <si>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</si>
  <si>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</si>
  <si>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</si>
  <si>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</si>
  <si>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</si>
  <si>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</si>
  <si>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</si>
  <si>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</si>
  <si>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</si>
  <si>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</si>
  <si>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</si>
  <si>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</si>
  <si>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</si>
  <si>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</si>
  <si>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</si>
  <si>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</si>
  <si>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</si>
  <si>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</si>
  <si>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</si>
  <si>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</si>
  <si>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</si>
  <si>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</si>
  <si>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</si>
  <si>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</si>
  <si>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</si>
  <si>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</si>
  <si>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</si>
  <si>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</si>
  <si>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</si>
  <si>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</si>
  <si>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</si>
  <si>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</si>
  <si>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</si>
  <si>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</si>
  <si>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</si>
  <si>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</si>
  <si>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</si>
  <si>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</si>
  <si>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</si>
  <si>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</si>
  <si>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</si>
  <si>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</si>
  <si>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</si>
  <si>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</si>
  <si>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</si>
  <si>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</si>
  <si>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</si>
  <si>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</si>
  <si>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</si>
  <si>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</si>
  <si>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</si>
  <si>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</si>
  <si>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</si>
  <si>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</si>
  <si>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</si>
  <si>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</si>
  <si>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</si>
  <si>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</si>
  <si>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</si>
  <si>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</si>
  <si>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</si>
  <si>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</si>
  <si>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</si>
  <si>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</si>
  <si>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</si>
  <si>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</si>
  <si>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</si>
  <si>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</si>
  <si>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</si>
  <si>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</si>
  <si>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</si>
  <si>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</si>
  <si>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</si>
  <si>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</si>
  <si>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</si>
  <si>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</si>
  <si>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</si>
  <si>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</si>
  <si>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</si>
  <si>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</si>
  <si>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</si>
  <si>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</si>
  <si>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</si>
  <si>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</si>
  <si>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</si>
  <si>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</si>
  <si>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</si>
  <si>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</si>
  <si>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</si>
  <si>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</si>
  <si>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</si>
  <si>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</si>
  <si>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</si>
  <si>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</si>
  <si>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</si>
  <si>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</si>
  <si>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</si>
  <si>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</si>
  <si>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</si>
  <si>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</si>
  <si>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</si>
  <si>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</si>
  <si>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</si>
  <si>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</si>
  <si>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</si>
  <si>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</si>
  <si>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</si>
  <si>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</si>
  <si>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</si>
  <si>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</si>
  <si>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</si>
  <si>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</si>
  <si>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</si>
  <si>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</si>
  <si>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</si>
  <si>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</si>
  <si>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</si>
  <si>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</si>
  <si>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</si>
  <si>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</si>
  <si>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</si>
  <si>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</si>
  <si>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</si>
  <si>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</si>
  <si>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</si>
  <si>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</si>
  <si>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</si>
  <si>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</si>
  <si>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</si>
  <si>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</si>
  <si>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</si>
  <si>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</si>
  <si>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</si>
  <si>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</si>
  <si>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</si>
  <si>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</si>
  <si>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</si>
  <si>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</si>
  <si>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</si>
  <si>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</si>
  <si>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</si>
  <si>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</si>
  <si>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</si>
  <si>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</si>
  <si>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</si>
  <si>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</si>
  <si>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</si>
  <si>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</si>
  <si>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</si>
  <si>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</si>
  <si>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</si>
  <si>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</si>
  <si>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</si>
  <si>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</si>
  <si>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</si>
  <si>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</si>
  <si>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</si>
  <si>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</si>
  <si>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</si>
  <si>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</si>
  <si>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</si>
  <si>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</si>
  <si>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</si>
  <si>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</si>
  <si>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</si>
  <si>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</si>
  <si>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</si>
  <si>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</si>
  <si>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</si>
  <si>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</si>
  <si>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</si>
  <si>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</si>
  <si>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</si>
  <si>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</si>
  <si>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</si>
  <si>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</si>
  <si>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</si>
  <si>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</si>
  <si>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</si>
  <si>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</si>
  <si>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</si>
  <si>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</si>
  <si>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</si>
  <si>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</si>
  <si>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</si>
  <si>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</si>
  <si>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</si>
  <si>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</si>
  <si>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</si>
  <si>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</si>
  <si>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</si>
  <si>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</si>
  <si>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</si>
  <si>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</si>
  <si>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</si>
  <si>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</si>
  <si>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</si>
  <si>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</si>
  <si>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</si>
  <si>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</si>
  <si>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</si>
  <si>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</si>
  <si>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</si>
  <si>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</si>
  <si>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</si>
  <si>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</si>
  <si>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</si>
  <si>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</si>
  <si>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</si>
  <si>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</si>
  <si>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</si>
  <si>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</si>
  <si>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</si>
  <si>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</si>
  <si>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</si>
  <si>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</si>
  <si>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</si>
  <si>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</si>
  <si>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</si>
  <si>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</si>
  <si>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</si>
  <si>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</si>
  <si>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</si>
  <si>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</si>
  <si>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</si>
  <si>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</si>
  <si>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</si>
  <si>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</si>
  <si>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</si>
  <si>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</si>
  <si>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</si>
  <si>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</si>
  <si>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</si>
  <si>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</si>
  <si>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</si>
  <si>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</si>
  <si>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</si>
  <si>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</si>
  <si>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</si>
  <si>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</si>
  <si>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</si>
  <si>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</si>
  <si>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</si>
  <si>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</si>
  <si>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</si>
  <si>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</si>
  <si>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</si>
  <si>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</si>
  <si>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</si>
  <si>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</si>
  <si>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</si>
  <si>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</si>
  <si>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</si>
  <si>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</si>
  <si>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</si>
  <si>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</si>
  <si>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</si>
  <si>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</si>
  <si>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</si>
  <si>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</si>
  <si>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</si>
  <si>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</si>
  <si>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</si>
  <si>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</si>
  <si>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</si>
  <si>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</si>
  <si>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</si>
  <si>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</si>
  <si>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</si>
  <si>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</si>
  <si>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</si>
  <si>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</si>
  <si>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</si>
  <si>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</si>
  <si>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</si>
  <si>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</si>
  <si>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</si>
  <si>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</si>
  <si>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</si>
  <si>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</si>
  <si>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</si>
  <si>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</si>
  <si>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</si>
  <si>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</si>
  <si>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</si>
  <si>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</si>
  <si>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</si>
  <si>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</si>
  <si>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</si>
  <si>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</si>
  <si>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</si>
  <si>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</si>
  <si>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</si>
  <si>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</si>
  <si>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</si>
  <si>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</si>
  <si>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</si>
  <si>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</si>
  <si>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</si>
  <si>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</si>
  <si>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</si>
  <si>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</si>
  <si>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</si>
  <si>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</si>
  <si>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</si>
  <si>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</si>
  <si>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</si>
  <si>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</si>
  <si>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</si>
  <si>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</si>
  <si>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</si>
  <si>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</si>
  <si>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</si>
  <si>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</si>
  <si>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</si>
  <si>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</si>
  <si>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</si>
  <si>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</si>
  <si>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</si>
  <si>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</si>
  <si>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</si>
  <si>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</si>
  <si>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</si>
  <si>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</si>
  <si>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</si>
  <si>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</si>
  <si>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</si>
  <si>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</si>
  <si>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</si>
  <si>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</si>
  <si>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</si>
  <si>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</si>
  <si>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</si>
  <si>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</si>
  <si>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</si>
  <si>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</si>
  <si>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</si>
  <si>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</si>
  <si>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</si>
  <si>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</si>
  <si>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</si>
  <si>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</si>
  <si>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</si>
  <si>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</si>
  <si>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</si>
  <si>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</si>
  <si>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</si>
  <si>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</si>
  <si>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</si>
  <si>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</si>
  <si>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</si>
  <si>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</si>
  <si>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</si>
  <si>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</si>
  <si>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</si>
  <si>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</si>
  <si>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</si>
  <si>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</si>
  <si>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</si>
  <si>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</si>
  <si>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</si>
  <si>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</si>
  <si>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</si>
  <si>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</si>
  <si>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</si>
  <si>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</si>
  <si>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</si>
  <si>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</si>
  <si>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</si>
  <si>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</si>
  <si>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</si>
  <si>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</si>
  <si>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</si>
  <si>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</si>
  <si>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</si>
  <si>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</si>
  <si>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</si>
  <si>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</si>
  <si>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</si>
  <si>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</si>
  <si>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</si>
  <si>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</si>
  <si>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</si>
  <si>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</si>
  <si>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</si>
  <si>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</si>
  <si>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</si>
  <si>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</si>
  <si>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</si>
  <si>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</si>
  <si>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</si>
  <si>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</si>
  <si>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</si>
  <si>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</si>
  <si>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</si>
  <si>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</si>
  <si>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</si>
  <si>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</si>
  <si>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</si>
  <si>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</si>
  <si>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</si>
  <si>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</si>
  <si>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</si>
  <si>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</si>
  <si>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</si>
  <si>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</si>
  <si>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</si>
  <si>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</si>
  <si>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</si>
  <si>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</si>
  <si>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</si>
  <si>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</si>
  <si>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</si>
  <si>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</si>
  <si>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</si>
  <si>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</si>
  <si>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</si>
  <si>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</si>
  <si>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</si>
  <si>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</si>
  <si>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</si>
  <si>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</si>
  <si>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</si>
  <si>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</si>
  <si>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</si>
  <si>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</si>
  <si>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</si>
  <si>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</si>
  <si>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</si>
  <si>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</si>
  <si>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</si>
  <si>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</si>
  <si>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</si>
  <si>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</si>
  <si>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</si>
  <si>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</si>
  <si>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</si>
  <si>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</si>
  <si>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</si>
  <si>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</si>
  <si>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</si>
  <si>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</si>
  <si>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</si>
  <si>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</si>
  <si>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</si>
  <si>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</si>
  <si>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</si>
  <si>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</si>
  <si>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</si>
  <si>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</si>
  <si>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</si>
  <si>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</si>
  <si>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</si>
  <si>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</si>
  <si>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</si>
  <si>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</si>
  <si>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</si>
  <si>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</si>
  <si>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</si>
  <si>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</si>
  <si>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</si>
  <si>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</si>
  <si>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</si>
  <si>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</si>
  <si>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</si>
  <si>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</si>
  <si>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</si>
  <si>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</si>
  <si>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</si>
  <si>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</si>
  <si>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</si>
  <si>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</si>
  <si>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</si>
  <si>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</si>
  <si>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</si>
  <si>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</si>
  <si>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</si>
  <si>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</si>
  <si>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</si>
  <si>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</si>
  <si>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</si>
  <si>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</si>
  <si>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</si>
  <si>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</si>
  <si>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</si>
  <si>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</si>
  <si>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</si>
  <si>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</si>
  <si>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</si>
  <si>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</si>
  <si>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</si>
  <si>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</si>
  <si>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</si>
  <si>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</si>
  <si>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</si>
  <si>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</si>
  <si>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</si>
  <si>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</si>
  <si>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</si>
  <si>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</si>
  <si>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</si>
  <si>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</si>
  <si>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</si>
  <si>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</si>
  <si>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</si>
  <si>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</si>
  <si>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</si>
  <si>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</si>
  <si>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</si>
  <si>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</si>
  <si>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</si>
  <si>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</si>
  <si>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</si>
  <si>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</si>
  <si>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</si>
  <si>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</si>
  <si>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</si>
  <si>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</si>
  <si>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</si>
  <si>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</si>
  <si>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</si>
  <si>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</si>
  <si>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</si>
  <si>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</si>
  <si>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</si>
  <si>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</si>
  <si>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</si>
  <si>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</si>
  <si>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</si>
  <si>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</si>
  <si>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</si>
  <si>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</si>
  <si>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</si>
  <si>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</si>
  <si>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</si>
  <si>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</si>
  <si>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</si>
  <si>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</si>
  <si>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</si>
  <si>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</si>
  <si>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</si>
  <si>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</si>
  <si>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</si>
  <si>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</si>
  <si>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</si>
  <si>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</si>
  <si>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</si>
  <si>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</si>
  <si>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</si>
  <si>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</si>
  <si>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</si>
  <si>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</si>
  <si>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</si>
  <si>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</si>
  <si>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</si>
  <si>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</si>
  <si>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</si>
  <si>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</si>
  <si>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</si>
  <si>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</si>
  <si>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</si>
  <si>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</si>
  <si>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</si>
  <si>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</si>
  <si>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</si>
  <si>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</si>
  <si>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</si>
  <si>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</si>
  <si>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</si>
  <si>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</si>
  <si>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</si>
  <si>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</si>
  <si>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</si>
  <si>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</si>
  <si>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</si>
  <si>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</si>
  <si>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</si>
  <si>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</si>
  <si>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</si>
  <si>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</si>
  <si>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</si>
  <si>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</si>
  <si>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</si>
  <si>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</si>
  <si>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</si>
  <si>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</si>
  <si>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</si>
  <si>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</si>
  <si>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</si>
  <si>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</si>
  <si>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</si>
  <si>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</si>
  <si>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</si>
  <si>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</si>
  <si>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</si>
  <si>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</si>
  <si>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</si>
  <si>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</si>
  <si>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</si>
  <si>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</si>
  <si>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</si>
  <si>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</si>
  <si>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</si>
  <si>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</si>
  <si>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</si>
  <si>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</si>
  <si>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</si>
  <si>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</si>
  <si>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</si>
  <si>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</si>
  <si>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</si>
  <si>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</si>
  <si>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</si>
  <si>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</si>
  <si>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</si>
  <si>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</si>
  <si>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</si>
  <si>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</si>
  <si>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</si>
  <si>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</si>
  <si>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</si>
  <si>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</si>
  <si>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</si>
  <si>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</si>
  <si>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</si>
  <si>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</si>
  <si>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</si>
  <si>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</si>
  <si>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</si>
  <si>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</si>
  <si>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</si>
  <si>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</si>
  <si>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</si>
  <si>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</si>
  <si>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</si>
  <si>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</si>
  <si>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</si>
  <si>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</si>
  <si>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</si>
  <si>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</si>
  <si>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</si>
  <si>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</si>
  <si>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</si>
  <si>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</si>
  <si>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</si>
  <si>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</si>
  <si>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</si>
  <si>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</si>
  <si>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</si>
  <si>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</si>
  <si>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</si>
  <si>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</si>
  <si>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</si>
  <si>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</si>
  <si>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</si>
  <si>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</si>
  <si>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</si>
  <si>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</si>
  <si>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</si>
  <si>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</si>
  <si>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</si>
  <si>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</si>
  <si>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</si>
  <si>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</si>
  <si>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</si>
  <si>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</si>
  <si>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</si>
  <si>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</si>
  <si>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</si>
  <si>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</si>
  <si>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</si>
  <si>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</si>
  <si>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</si>
  <si>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</si>
  <si>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</si>
  <si>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</si>
  <si>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</si>
  <si>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</si>
  <si>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</si>
  <si>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</si>
  <si>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</si>
  <si>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</si>
  <si>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</si>
  <si>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</si>
  <si>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</si>
  <si>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</si>
  <si>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</si>
  <si>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</si>
  <si>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</si>
  <si>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</si>
  <si>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</si>
  <si>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</si>
  <si>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</si>
  <si>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</si>
  <si>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</si>
  <si>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</si>
  <si>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</si>
  <si>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</si>
  <si>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</si>
  <si>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</si>
  <si>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</si>
  <si>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</si>
  <si>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</si>
  <si>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</si>
  <si>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</si>
  <si>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</si>
  <si>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</si>
  <si>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</si>
  <si>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</si>
  <si>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</si>
  <si>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</si>
  <si>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</si>
  <si>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</si>
  <si>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</si>
  <si>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</si>
  <si>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</si>
  <si>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</si>
  <si>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</si>
  <si>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</si>
  <si>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</si>
  <si>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</si>
  <si>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</si>
  <si>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</si>
  <si>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</si>
  <si>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</si>
  <si>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</si>
  <si>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</si>
  <si>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</si>
  <si>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</si>
  <si>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</si>
  <si>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</si>
  <si>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</si>
  <si>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</si>
  <si>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</si>
  <si>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</si>
  <si>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</si>
  <si>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</si>
  <si>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</si>
  <si>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</si>
  <si>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</si>
  <si>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</si>
  <si>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</si>
  <si>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</si>
  <si>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</si>
  <si>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</si>
  <si>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</si>
  <si>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</si>
  <si>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</si>
  <si>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</si>
  <si>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</si>
  <si>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</si>
  <si>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</si>
  <si>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</si>
  <si>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</si>
  <si>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</si>
  <si>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</si>
  <si>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</si>
  <si>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</si>
  <si>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</si>
  <si>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</si>
  <si>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</si>
  <si>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</si>
  <si>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</si>
  <si>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</si>
  <si>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</si>
  <si>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</si>
  <si>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</si>
  <si>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</si>
  <si>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</si>
  <si>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</si>
  <si>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</si>
  <si>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</si>
  <si>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</si>
  <si>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</si>
  <si>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</si>
  <si>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</si>
  <si>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</si>
  <si>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</si>
  <si>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</si>
  <si>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</si>
  <si>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</si>
  <si>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</si>
  <si>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</si>
  <si>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</si>
  <si>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</si>
  <si>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</si>
  <si>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</si>
  <si>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</si>
  <si>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</si>
  <si>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</si>
  <si>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</si>
  <si>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</si>
  <si>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</si>
  <si>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</si>
  <si>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</si>
  <si>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</si>
  <si>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</si>
  <si>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</si>
  <si>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</si>
  <si>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</si>
  <si>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</si>
  <si>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</si>
  <si>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</si>
  <si>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</si>
  <si>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</si>
  <si>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</si>
  <si>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</si>
  <si>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</si>
  <si>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</si>
  <si>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</si>
  <si>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</si>
  <si>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</si>
  <si>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</si>
  <si>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</si>
  <si>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</si>
  <si>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</si>
  <si>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</si>
  <si>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</si>
  <si>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</si>
  <si>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</si>
  <si>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</si>
  <si>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</si>
  <si>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</si>
  <si>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</si>
  <si>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</si>
  <si>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</si>
  <si>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</si>
  <si>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</si>
  <si>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</si>
  <si>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</si>
  <si>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</si>
  <si>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</si>
  <si>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</si>
  <si>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</si>
  <si>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</si>
  <si>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</si>
  <si>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</si>
  <si>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</si>
  <si>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</si>
  <si>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</si>
  <si>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</si>
  <si>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</si>
  <si>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</si>
  <si>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</si>
  <si>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</si>
  <si>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</si>
  <si>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</si>
  <si>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</si>
  <si>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</si>
  <si>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</si>
  <si>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</si>
  <si>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</si>
  <si>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</si>
  <si>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</si>
  <si>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</si>
  <si>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</si>
  <si>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</si>
  <si>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</si>
  <si>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</si>
  <si>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</si>
  <si>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</si>
  <si>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</si>
  <si>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</si>
  <si>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</si>
  <si>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</si>
  <si>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</si>
  <si>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</si>
  <si>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</si>
  <si>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</si>
  <si>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</si>
  <si>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</si>
  <si>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</si>
  <si>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</si>
  <si>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</si>
  <si>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</si>
  <si>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</si>
  <si>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</si>
  <si>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</si>
  <si>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</si>
  <si>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</si>
  <si>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</si>
  <si>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</si>
  <si>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</si>
  <si>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</si>
  <si>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</si>
  <si>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</si>
  <si>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</si>
  <si>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</si>
  <si>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</si>
  <si>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</si>
  <si>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</si>
  <si>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</si>
  <si>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</si>
  <si>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</si>
  <si>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</si>
  <si>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</si>
  <si>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</si>
  <si>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</si>
  <si>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</si>
  <si>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</si>
  <si>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</si>
  <si>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</si>
  <si>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</si>
  <si>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</si>
  <si>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</si>
  <si>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</si>
  <si>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</si>
  <si>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</si>
  <si>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</si>
  <si>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</si>
  <si>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</si>
  <si>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</si>
  <si>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</si>
  <si>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</si>
  <si>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</si>
  <si>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</si>
  <si>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</si>
  <si>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</si>
  <si>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</si>
  <si>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</si>
  <si>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</si>
  <si>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</si>
  <si>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</si>
  <si>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</si>
  <si>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</si>
  <si>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</si>
  <si>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</si>
  <si>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</si>
  <si>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</si>
  <si>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</si>
  <si>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</si>
  <si>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</si>
  <si>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</si>
  <si>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</si>
  <si>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</si>
  <si>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</si>
  <si>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</si>
  <si>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</si>
  <si>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</si>
  <si>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</si>
  <si>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</si>
  <si>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</si>
  <si>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</si>
  <si>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</si>
  <si>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</si>
  <si>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</si>
  <si>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</si>
  <si>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</si>
  <si>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</si>
  <si>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</si>
  <si>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</si>
  <si>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</si>
  <si>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</si>
  <si>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</si>
  <si>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</si>
  <si>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</si>
  <si>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</si>
  <si>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</si>
  <si>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</si>
  <si>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</si>
  <si>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</si>
  <si>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</si>
  <si>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</si>
  <si>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</si>
  <si>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</si>
  <si>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</si>
  <si>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</si>
  <si>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</si>
  <si>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</si>
  <si>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</si>
  <si>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</si>
  <si>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</si>
  <si>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</si>
  <si>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</si>
  <si>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</si>
  <si>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</si>
  <si>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</si>
  <si>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</si>
  <si>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</si>
  <si>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</si>
  <si>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</si>
  <si>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</si>
  <si>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</si>
  <si>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</si>
  <si>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</si>
  <si>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</si>
  <si>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</si>
  <si>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</si>
  <si>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</si>
  <si>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</si>
  <si>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</si>
  <si>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</si>
  <si>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</si>
  <si>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</si>
  <si>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</si>
  <si>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</si>
  <si>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</si>
  <si>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</si>
  <si>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</si>
  <si>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</si>
  <si>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</si>
  <si>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</si>
  <si>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</si>
  <si>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</si>
  <si>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</si>
  <si>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</si>
  <si>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</si>
  <si>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</si>
  <si>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</si>
  <si>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</si>
  <si>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</si>
  <si>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</si>
  <si>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</si>
  <si>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</si>
  <si>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</si>
  <si>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</si>
  <si>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</si>
  <si>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</si>
  <si>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</si>
  <si>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</si>
  <si>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</si>
  <si>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</si>
  <si>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</si>
  <si>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</si>
  <si>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</si>
  <si>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</si>
  <si>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</si>
  <si>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</si>
  <si>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</si>
  <si>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</si>
  <si>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</si>
  <si>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</si>
  <si>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</si>
  <si>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</si>
  <si>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</si>
  <si>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</si>
  <si>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</si>
  <si>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</si>
  <si>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</si>
  <si>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</si>
  <si>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</si>
  <si>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</si>
  <si>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</si>
  <si>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</si>
  <si>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</si>
  <si>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</si>
  <si>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</si>
  <si>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</si>
  <si>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</si>
  <si>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</si>
  <si>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</si>
  <si>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</si>
  <si>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</si>
  <si>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</si>
  <si>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</si>
  <si>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</si>
  <si>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</si>
  <si>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</si>
  <si>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</si>
  <si>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</si>
  <si>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</si>
  <si>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</si>
  <si>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</si>
  <si>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</si>
  <si>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</si>
  <si>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</si>
  <si>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</si>
  <si>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</si>
  <si>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</si>
  <si>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</si>
  <si>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</si>
  <si>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</si>
  <si>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</si>
  <si>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</si>
  <si>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</si>
  <si>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</si>
  <si>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</si>
  <si>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</si>
  <si>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</si>
  <si>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</si>
  <si>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</si>
  <si>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</si>
  <si>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</si>
  <si>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</si>
  <si>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</si>
  <si>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</si>
  <si>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</si>
  <si>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</si>
  <si>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</si>
  <si>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</si>
  <si>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</si>
  <si>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</si>
  <si>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</si>
  <si>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</si>
  <si>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</si>
  <si>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</si>
  <si>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</si>
  <si>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</si>
  <si>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</si>
  <si>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</si>
  <si>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</si>
  <si>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</si>
  <si>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</si>
  <si>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</si>
  <si>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</si>
  <si>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</si>
  <si>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</si>
  <si>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</si>
  <si>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</si>
  <si>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</si>
  <si>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</si>
  <si>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</si>
  <si>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</si>
  <si>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</si>
  <si>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</si>
  <si>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</si>
  <si>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</si>
  <si>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</si>
  <si>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</si>
  <si>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</si>
  <si>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</si>
  <si>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</si>
  <si>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</si>
  <si>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</si>
  <si>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</si>
  <si>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</si>
  <si>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</si>
  <si>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</si>
  <si>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</si>
  <si>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</si>
  <si>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</si>
  <si>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</si>
  <si>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</si>
  <si>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</si>
  <si>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</si>
  <si>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</si>
  <si>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</si>
  <si>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</si>
  <si>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</si>
  <si>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</si>
  <si>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</si>
  <si>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</si>
  <si>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</si>
  <si>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</si>
  <si>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</si>
  <si>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</si>
  <si>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</si>
  <si>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</si>
  <si>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</si>
  <si>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</si>
  <si>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</si>
  <si>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</si>
  <si>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</si>
  <si>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</si>
  <si>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</si>
  <si>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</si>
  <si>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</si>
  <si>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</si>
  <si>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</si>
  <si>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</si>
  <si>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</si>
  <si>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</si>
  <si>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</si>
  <si>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</si>
  <si>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</si>
  <si>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</si>
  <si>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</si>
  <si>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</si>
  <si>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</si>
  <si>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</si>
  <si>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</si>
  <si>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</si>
  <si>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</si>
  <si>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</si>
  <si>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</si>
  <si>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</si>
  <si>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</si>
  <si>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</si>
  <si>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</si>
  <si>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</si>
  <si>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</si>
  <si>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</si>
  <si>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</si>
  <si>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</si>
  <si>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</si>
  <si>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</si>
  <si>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</si>
  <si>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</si>
  <si>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</si>
  <si>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</si>
  <si>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</si>
  <si>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</si>
  <si>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</si>
  <si>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</si>
  <si>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</si>
  <si>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</si>
  <si>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</si>
  <si>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</si>
  <si>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</si>
  <si>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</si>
  <si>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</si>
  <si>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</si>
  <si>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</si>
  <si>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</si>
  <si>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</si>
  <si>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</si>
  <si>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</si>
  <si>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</si>
  <si>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</si>
  <si>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</si>
  <si>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</si>
  <si>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</si>
  <si>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</si>
  <si>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</si>
  <si>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</si>
  <si>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</si>
  <si>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</si>
  <si>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</si>
  <si>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</si>
  <si>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</si>
  <si>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</si>
  <si>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</si>
  <si>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</si>
  <si>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</si>
  <si>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</si>
  <si>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</si>
  <si>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</si>
  <si>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</si>
  <si>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</si>
  <si>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</si>
  <si>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</si>
  <si>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</si>
  <si>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</si>
  <si>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</si>
  <si>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</si>
  <si>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</si>
  <si>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</si>
  <si>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</si>
  <si>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</si>
  <si>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</si>
  <si>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</si>
  <si>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</si>
  <si>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</si>
  <si>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</si>
  <si>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</si>
  <si>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</si>
  <si>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</si>
  <si>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</si>
  <si>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</si>
  <si>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</si>
  <si>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</si>
  <si>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</si>
  <si>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</si>
  <si>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</si>
  <si>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</si>
  <si>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</si>
  <si>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</si>
  <si>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</si>
  <si>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</si>
  <si>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</si>
  <si>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</si>
  <si>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</si>
  <si>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</si>
  <si>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</si>
  <si>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</si>
  <si>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</si>
  <si>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</si>
  <si>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</si>
  <si>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</si>
  <si>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</si>
  <si>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</si>
  <si>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</si>
  <si>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</si>
  <si>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</si>
  <si>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</si>
  <si>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</si>
  <si>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</si>
  <si>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</si>
  <si>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</si>
  <si>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</si>
  <si>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</si>
  <si>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</si>
  <si>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</si>
  <si>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</si>
  <si>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</si>
  <si>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</si>
  <si>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</si>
  <si>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</si>
  <si>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</si>
  <si>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</si>
  <si>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</si>
  <si>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</si>
  <si>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</si>
  <si>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</si>
  <si>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</si>
  <si>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</si>
  <si>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</si>
  <si>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</si>
  <si>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</si>
  <si>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</si>
  <si>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</si>
  <si>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</si>
  <si>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</si>
  <si>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</si>
  <si>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</si>
  <si>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</si>
  <si>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</si>
  <si>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</si>
  <si>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</si>
  <si>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</si>
  <si>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</si>
  <si>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</si>
  <si>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</si>
  <si>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</si>
  <si>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</si>
  <si>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</si>
  <si>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</si>
  <si>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</si>
  <si>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</si>
  <si>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</si>
  <si>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</si>
  <si>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</si>
  <si>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</si>
  <si>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</si>
  <si>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</si>
  <si>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</si>
  <si>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</si>
  <si>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</si>
  <si>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</si>
  <si>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</si>
  <si>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</si>
  <si>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</si>
  <si>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</si>
  <si>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</si>
  <si>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</si>
  <si>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</si>
  <si>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</si>
  <si>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</si>
  <si>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</si>
  <si>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</si>
  <si>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</si>
  <si>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</si>
  <si>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</si>
  <si>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</si>
  <si>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</si>
  <si>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</si>
  <si>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</si>
  <si>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</si>
  <si>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</si>
  <si>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</si>
  <si>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</si>
  <si>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</si>
  <si>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</si>
  <si>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</si>
  <si>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</si>
  <si>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</si>
  <si>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</si>
  <si>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</si>
  <si>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</si>
  <si>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</si>
  <si>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</si>
  <si>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</si>
  <si>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</si>
  <si>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</si>
  <si>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</si>
  <si>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</si>
  <si>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</si>
  <si>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</si>
  <si>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</si>
  <si>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</si>
  <si>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</si>
  <si>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</si>
  <si>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</si>
  <si>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</si>
  <si>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</si>
  <si>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</si>
  <si>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</si>
  <si>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</si>
  <si>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</si>
  <si>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</si>
  <si>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</si>
  <si>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</si>
  <si>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</si>
  <si>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</si>
  <si>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</si>
  <si>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</si>
  <si>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</si>
  <si>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</si>
  <si>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</si>
  <si>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</si>
  <si>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</si>
  <si>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</si>
  <si>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</si>
  <si>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</si>
  <si>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</si>
  <si>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</si>
  <si>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</si>
  <si>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</si>
  <si>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</si>
  <si>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</si>
  <si>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</si>
  <si>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</si>
  <si>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</si>
  <si>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</si>
  <si>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</si>
  <si>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</si>
  <si>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</si>
  <si>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</si>
  <si>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</si>
  <si>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</si>
  <si>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</si>
  <si>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</si>
  <si>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</si>
  <si>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</si>
  <si>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</si>
  <si>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</si>
  <si>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</si>
  <si>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</si>
  <si>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</si>
  <si>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</si>
  <si>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</si>
  <si>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</si>
  <si>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</si>
  <si>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</si>
  <si>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</si>
  <si>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</si>
  <si>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</si>
  <si>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</si>
  <si>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</si>
  <si>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</si>
  <si>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</si>
  <si>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</si>
  <si>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</si>
  <si>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</si>
  <si>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</si>
  <si>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</si>
  <si>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</si>
  <si>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</si>
  <si>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</si>
  <si>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</si>
  <si>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</si>
  <si>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</si>
  <si>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</si>
  <si>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</si>
  <si>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</si>
  <si>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</si>
  <si>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</si>
  <si>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</si>
  <si>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</si>
  <si>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</si>
  <si>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</si>
  <si>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</si>
  <si>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</si>
  <si>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</si>
  <si>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</si>
  <si>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</si>
  <si>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</si>
  <si>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</si>
  <si>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</si>
  <si>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</si>
  <si>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</si>
  <si>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</si>
  <si>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</si>
  <si>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</si>
  <si>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</si>
  <si>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</si>
  <si>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</si>
  <si>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</si>
  <si>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</si>
  <si>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</si>
  <si>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</si>
  <si>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</si>
  <si>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</si>
  <si>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</si>
  <si>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</si>
  <si>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</si>
  <si>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</si>
  <si>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</si>
  <si>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</si>
  <si>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</si>
  <si>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</si>
  <si>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</si>
  <si>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</si>
  <si>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</si>
  <si>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</si>
  <si>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</si>
  <si>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</si>
  <si>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</si>
  <si>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</si>
  <si>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</si>
  <si>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</si>
  <si>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</si>
  <si>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</si>
  <si>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</si>
  <si>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</si>
  <si>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</si>
  <si>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</si>
  <si>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</si>
  <si>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</si>
  <si>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</si>
  <si>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</si>
  <si>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</si>
  <si>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</si>
  <si>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</si>
  <si>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</si>
  <si>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</si>
  <si>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</si>
  <si>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</si>
  <si>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</si>
  <si>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</si>
  <si>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</si>
  <si>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</si>
  <si>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</si>
  <si>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</si>
  <si>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</si>
  <si>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</si>
  <si>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</si>
  <si>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</si>
  <si>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</si>
  <si>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</si>
  <si>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</si>
  <si>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</si>
  <si>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</si>
  <si>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</si>
  <si>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</si>
  <si>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</si>
  <si>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</si>
  <si>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</si>
  <si>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</si>
  <si>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</si>
  <si>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</si>
  <si>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</si>
  <si>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</si>
  <si>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</si>
  <si>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</si>
  <si>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</si>
  <si>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</si>
  <si>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</si>
  <si>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</si>
  <si>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</si>
  <si>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</si>
  <si>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</si>
  <si>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</si>
  <si>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</si>
  <si>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</si>
  <si>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</si>
  <si>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</si>
  <si>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</si>
  <si>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</si>
  <si>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</si>
  <si>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</si>
  <si>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</si>
  <si>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</si>
  <si>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</si>
  <si>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</si>
  <si>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</si>
  <si>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</si>
  <si>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</si>
  <si>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</si>
  <si>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</si>
  <si>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</si>
  <si>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</si>
  <si>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</si>
  <si>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</si>
  <si>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</si>
  <si>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</si>
  <si>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</si>
  <si>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</si>
  <si>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</si>
  <si>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</si>
  <si>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</si>
  <si>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</si>
  <si>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</si>
  <si>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</si>
  <si>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</si>
  <si>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</si>
  <si>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</si>
  <si>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</si>
  <si>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</si>
  <si>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</si>
  <si>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</si>
  <si>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</si>
  <si>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</si>
  <si>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</si>
  <si>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</si>
  <si>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</si>
  <si>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</si>
  <si>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</si>
  <si>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</si>
  <si>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</si>
  <si>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</si>
  <si>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</si>
  <si>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</si>
  <si>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</si>
  <si>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</si>
  <si>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</si>
  <si>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</si>
  <si>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</si>
  <si>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</si>
  <si>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</si>
  <si>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</si>
  <si>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</si>
  <si>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</si>
  <si>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</si>
  <si>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</si>
  <si>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</si>
  <si>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</si>
  <si>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</si>
  <si>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</si>
  <si>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</si>
  <si>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</si>
  <si>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</si>
  <si>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</si>
  <si>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</si>
  <si>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</si>
  <si>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</si>
  <si>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</si>
  <si>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</si>
  <si>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</si>
  <si>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</si>
  <si>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</si>
  <si>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</si>
  <si>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</si>
  <si>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</si>
  <si>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</si>
  <si>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</si>
  <si>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</si>
  <si>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</si>
  <si>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</si>
  <si>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</si>
  <si>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</si>
  <si>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</si>
  <si>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</si>
  <si>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</si>
  <si>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</si>
  <si>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</si>
  <si>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</si>
  <si>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</si>
  <si>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</si>
  <si>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</si>
  <si>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</si>
  <si>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</si>
  <si>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</si>
  <si>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</si>
  <si>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</si>
  <si>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</si>
  <si>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</si>
  <si>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</si>
  <si>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</si>
  <si>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</si>
  <si>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</si>
  <si>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</si>
  <si>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</si>
  <si>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</si>
  <si>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</si>
  <si>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</si>
  <si>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</si>
  <si>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</si>
  <si>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</si>
  <si>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</si>
  <si>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</si>
  <si>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</si>
  <si>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</si>
  <si>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</si>
  <si>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</si>
  <si>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</si>
  <si>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</si>
  <si>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</si>
  <si>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</si>
  <si>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</si>
  <si>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</si>
  <si>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</si>
  <si>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</si>
  <si>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</si>
  <si>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</si>
  <si>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</si>
  <si>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</si>
  <si>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</si>
  <si>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</si>
  <si>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</si>
  <si>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</si>
  <si>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</si>
  <si>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</si>
  <si>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</si>
  <si>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</si>
  <si>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</si>
  <si>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</si>
  <si>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</si>
  <si>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</si>
  <si>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</si>
  <si>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</si>
  <si>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</si>
  <si>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</si>
  <si>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</si>
  <si>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</si>
  <si>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</si>
  <si>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</si>
  <si>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</si>
  <si>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</si>
  <si>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</si>
  <si>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</si>
  <si>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</si>
  <si>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</si>
  <si>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</si>
  <si>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</si>
  <si>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</si>
  <si>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</si>
  <si>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</si>
  <si>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</si>
  <si>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</si>
  <si>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</si>
  <si>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</si>
  <si>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</si>
  <si>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</si>
  <si>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</si>
  <si>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</si>
  <si>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</si>
  <si>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</si>
  <si>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</si>
  <si>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</si>
  <si>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</si>
  <si>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</si>
  <si>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</si>
  <si>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</si>
  <si>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</si>
  <si>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</si>
  <si>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</si>
  <si>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</si>
  <si>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</si>
  <si>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</si>
  <si>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</si>
  <si>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</si>
  <si>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</si>
  <si>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</si>
  <si>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</si>
  <si>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</si>
  <si>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</si>
  <si>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</si>
  <si>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</si>
  <si>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</si>
  <si>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</si>
  <si>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</si>
  <si>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</si>
  <si>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</si>
  <si>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</si>
  <si>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</si>
  <si>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</si>
  <si>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</si>
  <si>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</si>
  <si>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</si>
  <si>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</si>
  <si>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</si>
  <si>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</si>
  <si>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</si>
  <si>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</si>
  <si>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</si>
  <si>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</si>
  <si>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</si>
  <si>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</si>
  <si>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</si>
  <si>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</si>
  <si>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</si>
  <si>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</si>
  <si>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</si>
  <si>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</si>
  <si>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</si>
  <si>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</si>
  <si>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</si>
  <si>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</si>
  <si>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</si>
  <si>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</si>
  <si>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</si>
  <si>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</si>
  <si>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</si>
  <si>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</si>
  <si>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</si>
  <si>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</si>
  <si>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</si>
  <si>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</si>
  <si>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</si>
  <si>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</si>
  <si>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</si>
  <si>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</si>
  <si>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</si>
  <si>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</si>
  <si>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</si>
  <si>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</si>
  <si>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</si>
  <si>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</si>
  <si>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</si>
  <si>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</si>
  <si>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</si>
  <si>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</si>
  <si>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</si>
  <si>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</si>
  <si>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</si>
  <si>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</si>
  <si>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</si>
  <si>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</si>
  <si>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</si>
  <si>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</si>
  <si>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</si>
  <si>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</si>
  <si>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</si>
  <si>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</si>
  <si>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</si>
  <si>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</si>
  <si>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</si>
  <si>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</si>
  <si>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</si>
  <si>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</si>
  <si>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</si>
  <si>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</si>
  <si>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</si>
  <si>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</si>
  <si>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</si>
  <si>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</si>
  <si>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</si>
  <si>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</si>
  <si>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</si>
  <si>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</si>
  <si>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</si>
  <si>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</si>
  <si>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</si>
  <si>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</si>
  <si>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</si>
  <si>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</si>
  <si>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</si>
  <si>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</si>
  <si>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</si>
  <si>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</si>
  <si>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</si>
  <si>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</si>
  <si>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</si>
  <si>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</si>
  <si>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</si>
  <si>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</si>
  <si>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</si>
  <si>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</si>
  <si>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</si>
  <si>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</si>
  <si>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</si>
  <si>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</si>
  <si>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</si>
  <si>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</si>
  <si>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</si>
  <si>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</si>
  <si>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</si>
  <si>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</si>
  <si>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</si>
  <si>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</si>
  <si>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</si>
  <si>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</si>
  <si>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</si>
  <si>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</si>
  <si>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</si>
  <si>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</si>
  <si>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</si>
  <si>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</si>
  <si>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</si>
  <si>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</si>
  <si>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</si>
  <si>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</si>
  <si>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</si>
  <si>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</si>
  <si>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</si>
  <si>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</si>
  <si>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</si>
  <si>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</si>
  <si>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</si>
  <si>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</si>
  <si>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</si>
  <si>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</si>
  <si>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</si>
  <si>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</si>
  <si>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</si>
  <si>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</si>
  <si>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</si>
  <si>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</si>
  <si>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</si>
  <si>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</si>
  <si>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</si>
  <si>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</si>
  <si>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</si>
  <si>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</si>
  <si>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</si>
  <si>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</si>
  <si>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</si>
  <si>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</si>
  <si>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</si>
  <si>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</si>
  <si>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</si>
  <si>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</si>
  <si>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</si>
  <si>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</si>
  <si>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</si>
  <si>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</si>
  <si>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</si>
  <si>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</si>
  <si>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</si>
  <si>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</si>
  <si>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</si>
  <si>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</si>
  <si>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</si>
  <si>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</si>
  <si>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</si>
  <si>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</si>
  <si>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</si>
  <si>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</si>
  <si>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</si>
  <si>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</si>
  <si>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</si>
  <si>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</si>
  <si>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</si>
  <si>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</si>
  <si>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</si>
  <si>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</si>
  <si>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</si>
  <si>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</si>
  <si>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</si>
  <si>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</si>
  <si>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</si>
  <si>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</si>
  <si>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</si>
  <si>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</si>
  <si>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</si>
  <si>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</si>
  <si>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</si>
  <si>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</si>
  <si>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</si>
  <si>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</si>
  <si>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</si>
  <si>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</si>
  <si>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</si>
  <si>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</si>
  <si>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</si>
  <si>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</si>
  <si>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</si>
  <si>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</si>
  <si>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</si>
  <si>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</si>
  <si>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</si>
  <si>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</si>
  <si>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</si>
  <si>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</si>
  <si>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</si>
  <si>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</si>
  <si>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</si>
  <si>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</si>
  <si>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</si>
  <si>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</si>
  <si>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</si>
  <si>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</si>
  <si>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</si>
  <si>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</si>
  <si>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</si>
  <si>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</si>
  <si>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</si>
  <si>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</si>
  <si>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</si>
  <si>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</si>
  <si>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</si>
  <si>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</si>
  <si>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</si>
  <si>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</si>
  <si>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</si>
  <si>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</si>
  <si>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</si>
  <si>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</si>
  <si>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</si>
  <si>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</si>
  <si>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</si>
  <si>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</si>
  <si>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</si>
  <si>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</si>
  <si>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</si>
  <si>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</si>
  <si>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</si>
  <si>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</si>
  <si>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</si>
  <si>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</si>
  <si>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</si>
  <si>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</si>
  <si>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</si>
  <si>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</si>
  <si>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</si>
  <si>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</si>
  <si>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</si>
  <si>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</si>
  <si>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</si>
  <si>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</si>
  <si>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</si>
  <si>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</si>
  <si>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</si>
  <si>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</si>
  <si>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</si>
  <si>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</si>
  <si>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</si>
  <si>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</si>
  <si>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</si>
  <si>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</si>
  <si>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</si>
  <si>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</si>
  <si>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</si>
  <si>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</si>
  <si>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</si>
  <si>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</si>
  <si>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</si>
  <si>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</si>
  <si>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</si>
  <si>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</si>
  <si>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</si>
  <si>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</si>
  <si>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</si>
  <si>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</si>
  <si>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</si>
  <si>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</si>
  <si>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</si>
  <si>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</si>
  <si>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</si>
  <si>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</si>
  <si>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</si>
  <si>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</si>
  <si>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</si>
  <si>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</si>
  <si>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</si>
  <si>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</si>
  <si>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</si>
  <si>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</si>
  <si>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</si>
  <si>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</si>
  <si>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</si>
  <si>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</si>
  <si>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</si>
  <si>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</si>
  <si>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</si>
  <si>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</si>
  <si>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</si>
  <si>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</si>
  <si>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</si>
  <si>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</si>
  <si>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</si>
  <si>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</si>
  <si>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</si>
  <si>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</si>
  <si>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</si>
  <si>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</si>
  <si>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</si>
  <si>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</si>
  <si>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</si>
  <si>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</si>
  <si>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</si>
  <si>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</si>
  <si>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</si>
  <si>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</si>
  <si>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</si>
  <si>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</si>
  <si>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</si>
  <si>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</si>
  <si>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</si>
  <si>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</si>
  <si>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</si>
  <si>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</si>
  <si>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</si>
  <si>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</si>
  <si>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</si>
  <si>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</si>
  <si>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</si>
  <si>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</si>
  <si>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</si>
  <si>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</si>
  <si>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</si>
  <si>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</si>
  <si>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</si>
  <si>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</si>
  <si>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</si>
  <si>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</si>
  <si>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</si>
  <si>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</si>
  <si>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</si>
  <si>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</si>
  <si>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</si>
  <si>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</si>
  <si>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</si>
  <si>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</si>
  <si>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</si>
  <si>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</si>
  <si>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</si>
  <si>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</si>
  <si>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</si>
  <si>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</si>
  <si>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</si>
  <si>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</si>
  <si>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</si>
  <si>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</si>
  <si>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</si>
  <si>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</si>
  <si>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</si>
  <si>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</si>
  <si>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</si>
  <si>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</si>
  <si>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</si>
  <si>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</si>
  <si>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</si>
  <si>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</si>
  <si>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</si>
  <si>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</si>
  <si>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</si>
  <si>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</si>
  <si>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</si>
  <si>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</si>
  <si>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</si>
  <si>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</si>
  <si>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</si>
  <si>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</si>
  <si>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</si>
  <si>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</si>
  <si>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</si>
  <si>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</si>
  <si>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</si>
  <si>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</si>
  <si>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</si>
  <si>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</si>
  <si>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</si>
  <si>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</si>
  <si>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</si>
  <si>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</si>
  <si>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</si>
  <si>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</si>
  <si>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</si>
  <si>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</si>
  <si>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</si>
  <si>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</si>
  <si>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</si>
  <si>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</si>
  <si>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</si>
  <si>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</si>
  <si>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</si>
  <si>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</si>
  <si>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</si>
  <si>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</si>
  <si>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</si>
  <si>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</si>
  <si>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</si>
  <si>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</si>
  <si>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</si>
  <si>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</si>
  <si>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</si>
  <si>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</si>
  <si>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</si>
  <si>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</si>
  <si>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</si>
  <si>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</si>
  <si>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</si>
  <si>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</si>
  <si>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</si>
  <si>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</si>
  <si>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</si>
  <si>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</si>
  <si>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</si>
  <si>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</si>
  <si>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</si>
  <si>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</si>
  <si>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</si>
  <si>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</si>
  <si>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</si>
  <si>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</si>
  <si>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</si>
  <si>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</si>
  <si>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</si>
  <si>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</si>
  <si>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</si>
  <si>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</si>
  <si>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</si>
  <si>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</si>
  <si>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</si>
  <si>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</si>
  <si>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</si>
  <si>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</si>
  <si>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</si>
  <si>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</si>
  <si>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</si>
  <si>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</si>
  <si>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</si>
  <si>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</si>
  <si>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</si>
  <si>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</si>
  <si>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</si>
  <si>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</si>
  <si>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</si>
  <si>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</si>
  <si>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</si>
  <si>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</si>
  <si>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</si>
  <si>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</si>
  <si>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</si>
  <si>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</si>
  <si>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</si>
  <si>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</si>
  <si>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</si>
  <si>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</si>
  <si>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</si>
  <si>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</si>
  <si>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</si>
  <si>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</si>
  <si>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</si>
  <si>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</si>
  <si>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</si>
  <si>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</si>
  <si>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</si>
  <si>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</si>
  <si>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</si>
  <si>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</si>
  <si>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</si>
  <si>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</si>
  <si>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</si>
  <si>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</si>
  <si>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</si>
  <si>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</si>
  <si>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</si>
  <si>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</si>
  <si>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</si>
  <si>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</si>
  <si>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</si>
  <si>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</si>
  <si>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</si>
  <si>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</si>
  <si>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</si>
  <si>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</si>
  <si>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</si>
  <si>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</si>
  <si>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</si>
  <si>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</si>
  <si>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</si>
  <si>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</si>
  <si>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</si>
  <si>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</si>
  <si>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</si>
  <si>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</si>
  <si>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</si>
  <si>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</si>
  <si>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</si>
  <si>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</si>
  <si>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</si>
  <si>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</si>
  <si>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</si>
  <si>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</si>
  <si>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</si>
  <si>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</si>
  <si>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</si>
  <si>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</si>
  <si>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</si>
  <si>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</si>
  <si>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</si>
  <si>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</si>
  <si>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</si>
  <si>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</si>
  <si>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</si>
  <si>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</si>
  <si>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</si>
  <si>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</si>
  <si>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</si>
  <si>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</si>
  <si>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</si>
  <si>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</si>
  <si>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</si>
  <si>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</si>
  <si>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</si>
  <si>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</si>
  <si>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</si>
  <si>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</si>
  <si>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</si>
  <si>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</si>
  <si>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</si>
  <si>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</si>
  <si>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</si>
  <si>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</si>
  <si>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</si>
  <si>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</si>
  <si>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</si>
  <si>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</si>
  <si>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</si>
  <si>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</si>
  <si>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</si>
  <si>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</si>
  <si>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</si>
  <si>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</si>
  <si>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</si>
  <si>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</si>
  <si>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</si>
  <si>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</si>
  <si>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</si>
  <si>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</si>
  <si>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</si>
  <si>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</si>
  <si>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</si>
  <si>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</si>
  <si>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</si>
  <si>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</si>
  <si>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</si>
  <si>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</si>
  <si>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</si>
  <si>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</si>
  <si>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</si>
  <si>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</si>
  <si>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</si>
  <si>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</si>
  <si>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</si>
  <si>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</si>
  <si>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</si>
  <si>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</si>
  <si>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</si>
  <si>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</si>
  <si>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</si>
  <si>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</si>
  <si>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</si>
  <si>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</si>
  <si>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</si>
  <si>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</si>
  <si>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</si>
  <si>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</si>
  <si>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</si>
  <si>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</si>
  <si>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</si>
  <si>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</si>
  <si>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</si>
  <si>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</si>
  <si>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</si>
  <si>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</si>
  <si>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</si>
  <si>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</si>
  <si>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</si>
  <si>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</si>
  <si>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</si>
  <si>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</si>
  <si>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</si>
  <si>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</si>
  <si>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</si>
  <si>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</si>
  <si>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</si>
  <si>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</si>
  <si>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</si>
  <si>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</si>
  <si>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</si>
  <si>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</si>
  <si>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</si>
  <si>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</si>
  <si>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</si>
  <si>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</si>
  <si>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</si>
  <si>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</si>
  <si>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</si>
  <si>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</si>
  <si>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</si>
  <si>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</si>
  <si>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</si>
  <si>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</si>
  <si>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</si>
  <si>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</si>
  <si>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</si>
  <si>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</si>
  <si>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</si>
  <si>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</si>
  <si>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</si>
  <si>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</si>
  <si>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</si>
  <si>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</si>
  <si>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</si>
  <si>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</si>
  <si>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</si>
  <si>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</si>
  <si>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</si>
  <si>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</si>
  <si>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</si>
  <si>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</si>
  <si>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</si>
  <si>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</si>
  <si>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</si>
  <si>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</si>
  <si>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</si>
  <si>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</si>
  <si>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</si>
  <si>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</si>
  <si>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</si>
  <si>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</si>
  <si>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</si>
  <si>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</si>
  <si>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</si>
  <si>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</si>
  <si>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</si>
  <si>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</si>
  <si>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</si>
  <si>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</si>
  <si>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</si>
  <si>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</si>
  <si>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</si>
  <si>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</si>
  <si>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</si>
  <si>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</si>
  <si>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</si>
  <si>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</si>
  <si>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</si>
  <si>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</si>
  <si>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</si>
  <si>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</si>
  <si>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</si>
  <si>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</si>
  <si>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</si>
  <si>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</si>
  <si>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</si>
  <si>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</si>
  <si>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</si>
  <si>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</si>
  <si>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</si>
  <si>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</si>
  <si>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</si>
  <si>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</si>
  <si>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</si>
  <si>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</si>
  <si>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</si>
  <si>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</si>
  <si>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</si>
  <si>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</si>
  <si>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</si>
  <si>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</si>
  <si>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</si>
  <si>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</si>
  <si>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</si>
  <si>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</si>
  <si>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</si>
  <si>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</si>
  <si>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</si>
  <si>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</si>
  <si>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</si>
  <si>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</si>
  <si>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</si>
  <si>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</si>
  <si>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</si>
  <si>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</si>
  <si>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</si>
  <si>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</si>
  <si>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</si>
  <si>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</si>
  <si>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</si>
  <si>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</si>
  <si>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</si>
  <si>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</si>
  <si>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</si>
  <si>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</si>
  <si>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</si>
  <si>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</si>
  <si>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</si>
  <si>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</si>
  <si>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</si>
  <si>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</si>
  <si>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</si>
  <si>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</si>
  <si>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</si>
  <si>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</si>
  <si>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</si>
  <si>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</si>
  <si>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</si>
  <si>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</si>
  <si>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</si>
  <si>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</si>
  <si>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</si>
  <si>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</si>
  <si>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</si>
  <si>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</si>
  <si>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</si>
  <si>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</si>
  <si>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</si>
  <si>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</si>
  <si>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</si>
  <si>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</si>
  <si>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</si>
  <si>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</si>
  <si>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</si>
  <si>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</si>
  <si>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</si>
  <si>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</si>
  <si>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</si>
  <si>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</si>
  <si>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</si>
  <si>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</si>
  <si>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</si>
  <si>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</si>
  <si>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</si>
  <si>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</si>
  <si>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</si>
  <si>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</si>
  <si>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</si>
  <si>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</si>
  <si>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</si>
  <si>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</si>
  <si>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</si>
  <si>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</si>
  <si>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</si>
  <si>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</si>
  <si>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</si>
  <si>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</si>
  <si>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</si>
  <si>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</si>
  <si>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</si>
  <si>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</si>
  <si>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</si>
  <si>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</si>
  <si>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</si>
  <si>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</si>
  <si>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</si>
  <si>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</si>
  <si>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</si>
  <si>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</si>
  <si>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</si>
  <si>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</si>
  <si>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</si>
  <si>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</si>
  <si>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</si>
  <si>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</si>
  <si>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</si>
  <si>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</si>
  <si>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</si>
  <si>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</si>
  <si>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</si>
  <si>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</si>
  <si>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</si>
  <si>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</si>
  <si>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</si>
  <si>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</si>
  <si>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</si>
  <si>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</si>
  <si>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</si>
  <si>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</si>
  <si>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</si>
  <si>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</si>
  <si>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</si>
  <si>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</si>
  <si>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</si>
  <si>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</si>
  <si>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</si>
  <si>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</si>
  <si>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</si>
  <si>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</si>
  <si>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</si>
  <si>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</si>
  <si>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</si>
  <si>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</si>
  <si>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</si>
  <si>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</si>
  <si>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</si>
  <si>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</si>
  <si>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</si>
  <si>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</si>
  <si>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</si>
  <si>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</si>
  <si>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</si>
  <si>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</si>
  <si>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</si>
  <si>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</si>
  <si>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</si>
  <si>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</si>
  <si>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</si>
  <si>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</si>
  <si>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</si>
  <si>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</si>
  <si>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</si>
  <si>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</si>
  <si>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</si>
  <si>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</si>
  <si>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</si>
  <si>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</si>
  <si>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</si>
  <si>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</si>
  <si>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</si>
  <si>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</si>
  <si>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</si>
  <si>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</si>
  <si>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</si>
  <si>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</si>
  <si>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</si>
  <si>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</si>
  <si>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</si>
  <si>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</si>
  <si>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</si>
  <si>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</si>
  <si>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</si>
  <si>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</si>
  <si>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</si>
  <si>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</si>
  <si>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</si>
  <si>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</si>
  <si>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</si>
  <si>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</si>
  <si>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</si>
  <si>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</si>
  <si>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</si>
  <si>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</si>
  <si>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</si>
  <si>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</si>
  <si>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</si>
  <si>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</si>
  <si>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</si>
  <si>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</si>
  <si>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</si>
  <si>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</si>
  <si>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</si>
  <si>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</si>
  <si>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</si>
  <si>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</si>
  <si>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</si>
  <si>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</si>
  <si>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</si>
  <si>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</si>
  <si>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</si>
  <si>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</si>
  <si>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</si>
  <si>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</si>
  <si>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</si>
  <si>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</si>
  <si>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</si>
  <si>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</si>
  <si>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</si>
  <si>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</si>
  <si>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</si>
  <si>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</si>
  <si>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</si>
  <si>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</si>
  <si>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</si>
  <si>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</si>
  <si>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</si>
  <si>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</si>
  <si>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</si>
  <si>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</si>
  <si>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</si>
  <si>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</si>
  <si>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</si>
  <si>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</si>
  <si>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</si>
  <si>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</si>
  <si>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</si>
  <si>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</si>
  <si>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</si>
  <si>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</si>
  <si>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</si>
  <si>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</si>
  <si>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</si>
  <si>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</si>
  <si>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</si>
  <si>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</si>
  <si>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</si>
  <si>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</si>
  <si>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</si>
  <si>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</si>
  <si>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</si>
  <si>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</si>
  <si>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</si>
  <si>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</si>
  <si>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</si>
  <si>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</si>
  <si>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</si>
  <si>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</si>
  <si>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</si>
  <si>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</si>
  <si>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</si>
  <si>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</si>
  <si>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</si>
  <si>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</si>
  <si>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</si>
  <si>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</si>
  <si>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</si>
  <si>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</si>
  <si>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</si>
  <si>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</si>
  <si>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</si>
  <si>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</si>
  <si>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</si>
  <si>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</si>
  <si>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</si>
  <si>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</si>
  <si>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</si>
  <si>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</si>
  <si>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</si>
  <si>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</si>
  <si>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</si>
  <si>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</si>
  <si>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</si>
  <si>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</si>
  <si>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</si>
  <si>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</si>
  <si>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</si>
  <si>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</si>
  <si>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</si>
  <si>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</si>
  <si>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</si>
  <si>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</si>
  <si>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</si>
  <si>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</si>
  <si>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</si>
  <si>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</si>
  <si>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</si>
  <si>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</si>
  <si>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</si>
  <si>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</si>
  <si>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</si>
  <si>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</si>
  <si>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</si>
  <si>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</si>
  <si>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</si>
  <si>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</si>
  <si>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</si>
  <si>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</si>
  <si>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</si>
  <si>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</si>
  <si>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</si>
  <si>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</si>
  <si>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</si>
  <si>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</si>
  <si>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</si>
  <si>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</si>
  <si>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</si>
  <si>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</si>
  <si>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</si>
  <si>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</si>
  <si>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</si>
  <si>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</si>
  <si>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</si>
  <si>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</si>
  <si>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</si>
  <si>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</si>
  <si>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</si>
  <si>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</si>
  <si>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</si>
  <si>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</si>
  <si>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</si>
  <si>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</si>
  <si>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</si>
  <si>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</si>
  <si>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</si>
  <si>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</si>
  <si>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</si>
  <si>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</si>
  <si>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</si>
  <si>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</si>
  <si>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</si>
  <si>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</si>
  <si>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</si>
  <si>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</si>
  <si>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</si>
  <si>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</si>
  <si>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</si>
  <si>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</si>
  <si>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</si>
  <si>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</si>
  <si>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</si>
  <si>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</si>
  <si>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</si>
  <si>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</si>
  <si>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</si>
  <si>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</si>
  <si>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</si>
  <si>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</si>
  <si>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</si>
  <si>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</si>
  <si>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</si>
  <si>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</si>
  <si>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</si>
  <si>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</si>
  <si>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</si>
  <si>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</si>
  <si>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</si>
  <si>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</si>
  <si>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</si>
  <si>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</si>
  <si>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</si>
  <si>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</si>
  <si>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</si>
  <si>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</si>
  <si>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</si>
  <si>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</si>
  <si>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</si>
  <si>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</si>
  <si>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</si>
  <si>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</si>
  <si>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</si>
  <si>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</si>
  <si>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</si>
  <si>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</si>
  <si>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</si>
  <si>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</si>
  <si>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</si>
  <si>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</si>
  <si>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</si>
  <si>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</si>
  <si>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</si>
  <si>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</si>
  <si>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</si>
  <si>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</si>
  <si>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</si>
  <si>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</si>
  <si>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</si>
  <si>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</si>
  <si>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</si>
  <si>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</si>
  <si>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</si>
  <si>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</si>
  <si>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</si>
  <si>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</si>
  <si>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</si>
  <si>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</si>
  <si>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</si>
  <si>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</si>
  <si>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</si>
  <si>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</si>
  <si>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</si>
  <si>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</si>
  <si>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</si>
  <si>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</si>
  <si>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</si>
  <si>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</si>
  <si>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</si>
  <si>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</si>
  <si>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</si>
  <si>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</si>
  <si>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</si>
  <si>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</si>
  <si>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</si>
  <si>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</si>
  <si>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</si>
  <si>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</si>
  <si>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</si>
  <si>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</si>
  <si>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</si>
  <si>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</si>
  <si>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</si>
  <si>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</si>
  <si>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</si>
  <si>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</si>
  <si>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</si>
  <si>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</si>
  <si>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</si>
  <si>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</si>
  <si>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</si>
  <si>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</si>
  <si>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</si>
  <si>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</si>
  <si>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</si>
  <si>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</si>
  <si>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</si>
  <si>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</si>
  <si>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</si>
  <si>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</si>
  <si>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</si>
  <si>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</si>
  <si>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</si>
  <si>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</si>
  <si>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</si>
  <si>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</si>
  <si>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</si>
  <si>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</si>
  <si>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</si>
  <si>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</si>
  <si>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</si>
  <si>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</si>
  <si>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</si>
  <si>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</si>
  <si>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</si>
  <si>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</si>
  <si>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</si>
  <si>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</si>
  <si>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</si>
  <si>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</si>
  <si>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</si>
  <si>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</si>
  <si>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</si>
  <si>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</si>
  <si>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</si>
  <si>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</si>
  <si>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</si>
  <si>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</si>
  <si>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</si>
  <si>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</si>
  <si>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</si>
  <si>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</si>
  <si>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</si>
  <si>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</si>
  <si>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</si>
  <si>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</si>
  <si>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</si>
  <si>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</si>
  <si>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</si>
  <si>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</si>
  <si>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</si>
  <si>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</si>
  <si>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</si>
  <si>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</si>
  <si>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</si>
  <si>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</si>
  <si>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</si>
  <si>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</si>
  <si>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</si>
  <si>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</si>
  <si>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</si>
  <si>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</si>
  <si>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</si>
  <si>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</si>
  <si>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</si>
  <si>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</si>
  <si>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</si>
  <si>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</si>
  <si>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</si>
  <si>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</si>
  <si>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</si>
  <si>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</si>
  <si>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</si>
  <si>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</si>
  <si>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</si>
  <si>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</si>
  <si>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</si>
  <si>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</si>
  <si>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</si>
  <si>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</si>
  <si>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</si>
  <si>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</si>
  <si>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</si>
  <si>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</si>
  <si>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</si>
  <si>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</si>
  <si>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</si>
  <si>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</si>
  <si>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</si>
  <si>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</si>
  <si>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</si>
  <si>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</si>
  <si>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</si>
  <si>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</si>
  <si>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</si>
  <si>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</si>
  <si>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</si>
  <si>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</si>
  <si>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</si>
  <si>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</si>
  <si>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</si>
  <si>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</si>
  <si>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</si>
  <si>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</si>
  <si>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</si>
  <si>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</si>
  <si>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</si>
  <si>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</si>
  <si>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</si>
  <si>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</si>
  <si>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</si>
  <si>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</si>
  <si>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</si>
  <si>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</si>
  <si>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</si>
  <si>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</si>
  <si>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</si>
  <si>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</si>
  <si>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</si>
  <si>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</si>
  <si>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</si>
  <si>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</si>
  <si>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</si>
  <si>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</si>
  <si>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</si>
  <si>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</si>
  <si>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</si>
  <si>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</si>
  <si>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</si>
  <si>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</si>
  <si>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</si>
  <si>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</si>
  <si>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</si>
  <si>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</si>
  <si>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</si>
  <si>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</si>
  <si>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</si>
  <si>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</si>
  <si>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</si>
  <si>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</si>
  <si>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</si>
  <si>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</si>
  <si>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</si>
  <si>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</si>
  <si>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</si>
  <si>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</si>
  <si>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</si>
  <si>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</si>
  <si>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</si>
  <si>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</si>
  <si>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</si>
  <si>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</si>
  <si>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</si>
  <si>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</si>
  <si>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</si>
  <si>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</si>
  <si>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</si>
  <si>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</si>
  <si>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</si>
  <si>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</si>
  <si>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</si>
  <si>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</si>
  <si>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</si>
  <si>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</si>
  <si>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</si>
  <si>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</si>
  <si>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</si>
  <si>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</si>
  <si>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</si>
  <si>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</si>
  <si>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</si>
  <si>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</si>
  <si>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</si>
  <si>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</si>
  <si>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</si>
  <si>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</si>
  <si>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</si>
  <si>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</si>
  <si>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</si>
  <si>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</si>
  <si>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</si>
  <si>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</si>
  <si>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</si>
  <si>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</si>
  <si>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</si>
  <si>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</si>
  <si>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</si>
  <si>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</si>
  <si>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</si>
  <si>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</si>
  <si>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</si>
  <si>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</si>
  <si>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</si>
  <si>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</si>
  <si>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</si>
  <si>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</si>
  <si>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</si>
  <si>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</si>
  <si>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</si>
  <si>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</si>
  <si>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</si>
  <si>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</si>
  <si>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</si>
  <si>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</si>
  <si>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</si>
  <si>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</si>
  <si>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</si>
  <si>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</si>
  <si>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</si>
  <si>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</si>
  <si>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</si>
  <si>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</si>
  <si>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</si>
  <si>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</si>
  <si>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</si>
  <si>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</si>
  <si>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</si>
  <si>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</si>
  <si>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</si>
  <si>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</si>
  <si>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</si>
  <si>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</si>
  <si>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</si>
  <si>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</si>
  <si>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</si>
  <si>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</si>
  <si>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</si>
  <si>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</si>
  <si>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</si>
  <si>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</si>
  <si>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</si>
  <si>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</si>
  <si>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</si>
  <si>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</si>
  <si>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</si>
  <si>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</si>
  <si>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</si>
  <si>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</si>
  <si>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</si>
  <si>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</si>
  <si>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</si>
  <si>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</si>
  <si>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</si>
  <si>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</si>
  <si>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</si>
  <si>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</si>
  <si>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</si>
  <si>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</si>
  <si>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</si>
  <si>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</si>
  <si>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</si>
  <si>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</si>
  <si>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</si>
  <si>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</si>
  <si>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</si>
  <si>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</si>
  <si>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</si>
  <si>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</si>
  <si>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</si>
  <si>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</si>
  <si>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</si>
  <si>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</si>
  <si>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</si>
  <si>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</si>
  <si>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</si>
  <si>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</si>
  <si>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</si>
  <si>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</si>
  <si>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</si>
  <si>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</si>
  <si>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</si>
  <si>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</si>
  <si>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</si>
  <si>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</si>
  <si>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</si>
  <si>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</si>
  <si>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</si>
  <si>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</si>
  <si>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</si>
  <si>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</si>
  <si>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</si>
  <si>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</si>
  <si>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</si>
  <si>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</si>
  <si>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</si>
  <si>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</si>
  <si>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</si>
  <si>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</si>
  <si>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</si>
  <si>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</si>
  <si>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</si>
  <si>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</si>
  <si>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</si>
  <si>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</si>
  <si>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</si>
  <si>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</si>
  <si>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</si>
  <si>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</si>
  <si>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</si>
  <si>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</si>
  <si>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</si>
  <si>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</si>
  <si>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</si>
  <si>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</si>
  <si>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</si>
  <si>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</si>
  <si>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</si>
  <si>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</si>
  <si>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</si>
  <si>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</si>
  <si>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</si>
  <si>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</si>
  <si>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</si>
  <si>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</si>
  <si>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</si>
  <si>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</si>
  <si>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</si>
  <si>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</si>
  <si>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</si>
  <si>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</si>
  <si>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</si>
  <si>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</si>
  <si>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</si>
  <si>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</si>
  <si>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</si>
  <si>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</si>
  <si>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</si>
  <si>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</si>
  <si>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</si>
  <si>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</si>
  <si>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</si>
  <si>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</si>
  <si>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</si>
  <si>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</si>
  <si>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</si>
  <si>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</si>
  <si>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</si>
  <si>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</si>
  <si>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</si>
  <si>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</si>
  <si>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</si>
  <si>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</si>
  <si>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</si>
  <si>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</si>
  <si>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</si>
  <si>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</si>
  <si>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</si>
  <si>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</si>
  <si>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</si>
  <si>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</si>
  <si>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</si>
  <si>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</si>
  <si>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</si>
  <si>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</si>
  <si>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</si>
  <si>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</si>
  <si>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</si>
  <si>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</si>
  <si>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</si>
  <si>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</si>
  <si>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</si>
  <si>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</si>
  <si>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</si>
  <si>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</si>
  <si>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</si>
  <si>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</si>
  <si>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</si>
  <si>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</si>
  <si>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</si>
  <si>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</si>
  <si>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</si>
  <si>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</si>
  <si>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</si>
  <si>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</si>
  <si>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</si>
  <si>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</si>
  <si>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</si>
  <si>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</si>
  <si>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</si>
  <si>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</si>
  <si>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</si>
  <si>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</si>
  <si>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</si>
  <si>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</si>
  <si>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</si>
  <si>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</si>
  <si>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</si>
  <si>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</si>
  <si>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</si>
  <si>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</si>
  <si>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</si>
  <si>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</si>
  <si>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</si>
  <si>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</si>
  <si>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</si>
  <si>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</si>
  <si>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</si>
  <si>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</si>
  <si>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</si>
  <si>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</si>
  <si>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</si>
  <si>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</si>
  <si>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</si>
  <si>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</si>
  <si>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</si>
  <si>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</si>
  <si>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</si>
  <si>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</si>
  <si>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</si>
  <si>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</si>
  <si>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</si>
  <si>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</si>
  <si>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</si>
  <si>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</si>
  <si>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</si>
  <si>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</si>
  <si>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</si>
  <si>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</si>
  <si>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</si>
  <si>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</si>
  <si>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</si>
  <si>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</si>
  <si>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</si>
  <si>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</si>
  <si>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</si>
  <si>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</si>
  <si>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</si>
  <si>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</si>
  <si>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</si>
  <si>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</si>
  <si>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</si>
  <si>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</si>
  <si>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</si>
  <si>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</si>
  <si>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</si>
  <si>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</si>
  <si>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</si>
  <si>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</si>
  <si>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</si>
  <si>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</si>
  <si>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</si>
  <si>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</si>
  <si>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</si>
  <si>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</si>
  <si>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</si>
  <si>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</si>
  <si>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</si>
  <si>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</si>
  <si>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</si>
  <si>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</si>
  <si>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</si>
  <si>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</si>
  <si>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</si>
  <si>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</si>
  <si>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</si>
  <si>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</si>
  <si>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</si>
  <si>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</si>
  <si>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</si>
  <si>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</si>
  <si>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</si>
  <si>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</si>
  <si>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</si>
  <si>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</si>
  <si>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</si>
  <si>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</si>
  <si>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</si>
  <si>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</si>
  <si>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</si>
  <si>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</si>
  <si>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</si>
  <si>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</si>
  <si>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</si>
  <si>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</si>
  <si>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</si>
  <si>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</si>
  <si>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</si>
  <si>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</si>
  <si>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</si>
  <si>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</si>
  <si>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</si>
  <si>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</si>
  <si>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</si>
  <si>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</si>
  <si>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</si>
  <si>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</si>
  <si>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</si>
  <si>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</si>
  <si>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</si>
  <si>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</si>
  <si>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</si>
  <si>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</si>
  <si>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</si>
  <si>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</si>
  <si>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</si>
  <si>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</si>
  <si>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</si>
  <si>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</si>
  <si>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</si>
  <si>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</si>
  <si>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</si>
  <si>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</si>
  <si>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</si>
  <si>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</si>
  <si>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</si>
  <si>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</si>
  <si>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</si>
  <si>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</si>
  <si>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</si>
  <si>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</si>
  <si>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</si>
  <si>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</si>
  <si>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</si>
  <si>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</si>
  <si>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</si>
  <si>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</si>
  <si>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</si>
  <si>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</si>
  <si>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</si>
  <si>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</si>
  <si>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</si>
  <si>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</si>
  <si>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</si>
  <si>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</si>
  <si>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</si>
  <si>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</si>
  <si>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</si>
  <si>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</si>
  <si>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</si>
  <si>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</si>
  <si>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</si>
  <si>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</si>
  <si>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</si>
  <si>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</si>
  <si>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</si>
  <si>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</si>
  <si>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</si>
  <si>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</si>
  <si>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</si>
  <si>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</si>
  <si>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</si>
  <si>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</si>
  <si>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</si>
  <si>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</si>
  <si>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</si>
  <si>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</si>
  <si>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</si>
  <si>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</si>
  <si>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</si>
  <si>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</si>
  <si>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</si>
  <si>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</si>
  <si>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</si>
  <si>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</si>
  <si>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</si>
  <si>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</si>
  <si>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</si>
  <si>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</si>
  <si>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</si>
  <si>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</si>
  <si>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</si>
  <si>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</si>
  <si>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</si>
  <si>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</si>
  <si>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</si>
  <si>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</si>
  <si>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</si>
  <si>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</si>
  <si>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</si>
  <si>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</si>
  <si>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</si>
  <si>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</si>
  <si>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</si>
  <si>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</si>
  <si>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</si>
  <si>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</si>
  <si>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</si>
  <si>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</si>
  <si>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</si>
  <si>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</si>
  <si>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</si>
  <si>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</si>
  <si>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</si>
  <si>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</si>
  <si>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</si>
  <si>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</si>
  <si>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</si>
  <si>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</si>
  <si>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</si>
  <si>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</si>
  <si>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</si>
  <si>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</si>
  <si>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</si>
  <si>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</si>
  <si>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</si>
  <si>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</si>
  <si>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</si>
  <si>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</si>
  <si>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</si>
  <si>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</si>
  <si>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</si>
  <si>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</si>
  <si>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</si>
  <si>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</si>
  <si>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</si>
  <si>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</si>
  <si>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</si>
  <si>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</si>
  <si>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</si>
  <si>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</si>
  <si>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</si>
  <si>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</si>
  <si>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</si>
  <si>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</si>
  <si>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</si>
  <si>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</si>
  <si>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</si>
  <si>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</si>
  <si>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</si>
  <si>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</si>
  <si>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</si>
  <si>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</si>
  <si>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</si>
  <si>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</si>
  <si>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</si>
  <si>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</si>
  <si>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</si>
  <si>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</si>
  <si>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</si>
  <si>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</si>
  <si>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</si>
  <si>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</si>
  <si>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</si>
  <si>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</si>
  <si>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</si>
  <si>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</si>
  <si>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</si>
  <si>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</si>
  <si>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</si>
  <si>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</si>
  <si>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</si>
  <si>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</si>
  <si>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</si>
  <si>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</si>
  <si>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</si>
  <si>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</si>
  <si>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</si>
  <si>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</si>
  <si>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</si>
  <si>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</si>
  <si>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</si>
  <si>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</si>
  <si>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</si>
  <si>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</si>
  <si>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</si>
  <si>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</si>
  <si>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</si>
  <si>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</si>
  <si>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</si>
  <si>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</si>
  <si>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</si>
  <si>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</si>
  <si>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</si>
  <si>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</si>
  <si>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</si>
  <si>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</si>
  <si>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</si>
  <si>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</si>
  <si>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</si>
  <si>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</si>
  <si>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</si>
  <si>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</si>
  <si>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</si>
  <si>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</si>
  <si>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</si>
  <si>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</si>
  <si>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</si>
  <si>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</si>
  <si>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</si>
  <si>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</si>
  <si>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</si>
  <si>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</si>
  <si>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</si>
  <si>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</si>
  <si>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</si>
  <si>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</si>
  <si>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</si>
  <si>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</si>
  <si>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</si>
  <si>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</si>
  <si>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</si>
  <si>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</si>
  <si>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</si>
  <si>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</si>
  <si>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</si>
  <si>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</si>
  <si>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</si>
  <si>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</si>
  <si>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</si>
  <si>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</si>
  <si>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</si>
  <si>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</si>
  <si>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</si>
  <si>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</si>
  <si>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</si>
  <si>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</si>
  <si>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</si>
  <si>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</si>
  <si>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</si>
  <si>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</si>
  <si>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</si>
  <si>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</si>
  <si>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</si>
  <si>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</si>
  <si>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</si>
  <si>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</si>
  <si>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</si>
  <si>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</si>
  <si>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</si>
  <si>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</si>
  <si>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</si>
  <si>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</si>
  <si>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</si>
  <si>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</si>
  <si>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</si>
  <si>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</si>
  <si>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</si>
  <si>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</si>
  <si>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</si>
  <si>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</si>
  <si>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</si>
  <si>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</si>
  <si>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</si>
  <si>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</si>
  <si>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</si>
  <si>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</si>
  <si>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</si>
  <si>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</si>
  <si>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</si>
  <si>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</si>
  <si>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</si>
  <si>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</si>
  <si>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</si>
  <si>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</si>
  <si>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</si>
  <si>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</si>
  <si>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</si>
  <si>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</si>
  <si>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</si>
  <si>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</si>
  <si>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</si>
  <si>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</si>
  <si>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</si>
  <si>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</si>
  <si>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</si>
  <si>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</si>
  <si>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</si>
  <si>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</si>
  <si>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</si>
  <si>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</si>
  <si>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</si>
  <si>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</si>
  <si>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</si>
  <si>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</si>
  <si>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</si>
  <si>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</si>
  <si>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</si>
  <si>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</si>
  <si>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</si>
  <si>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</si>
  <si>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</si>
  <si>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</si>
  <si>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</si>
  <si>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</si>
  <si>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</si>
  <si>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</si>
  <si>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</si>
  <si>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</si>
  <si>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</si>
  <si>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</si>
  <si>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</si>
  <si>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</si>
  <si>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</si>
  <si>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</si>
  <si>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</si>
  <si>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</si>
  <si>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</si>
  <si>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</si>
  <si>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</si>
  <si>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</si>
  <si>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</si>
  <si>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</si>
  <si>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</si>
  <si>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</si>
  <si>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</si>
  <si>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</si>
  <si>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</si>
  <si>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</si>
  <si>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</si>
  <si>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</si>
  <si>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</si>
  <si>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</si>
  <si>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</si>
  <si>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</si>
  <si>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</si>
  <si>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</si>
  <si>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</si>
  <si>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</si>
  <si>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</si>
  <si>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</si>
  <si>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</si>
  <si>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</si>
  <si>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</si>
  <si>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</si>
  <si>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</si>
  <si>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</si>
  <si>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</si>
  <si>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</si>
  <si>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</si>
  <si>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</si>
  <si>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</si>
  <si>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</si>
  <si>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</si>
  <si>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</si>
  <si>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</si>
  <si>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</si>
  <si>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</si>
  <si>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</si>
  <si>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</si>
  <si>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</si>
  <si>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</si>
  <si>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</si>
  <si>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</si>
  <si>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</si>
  <si>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</si>
  <si>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</si>
  <si>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</si>
  <si>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</si>
  <si>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</si>
  <si>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</si>
  <si>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</si>
  <si>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</si>
  <si>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</si>
  <si>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</si>
  <si>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</si>
  <si>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</si>
  <si>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</si>
  <si>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</si>
  <si>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</si>
  <si>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</si>
  <si>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</si>
  <si>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</si>
  <si>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</si>
  <si>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</si>
  <si>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</si>
  <si>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</si>
  <si>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</si>
  <si>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</si>
  <si>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</si>
  <si>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</si>
  <si>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</si>
  <si>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</si>
  <si>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</si>
  <si>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</si>
  <si>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</si>
  <si>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</si>
  <si>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</si>
  <si>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</si>
  <si>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</si>
  <si>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</si>
  <si>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</si>
  <si>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</si>
  <si>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</si>
  <si>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</si>
  <si>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</si>
  <si>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</si>
  <si>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</si>
  <si>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</si>
  <si>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</si>
  <si>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</si>
  <si>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</si>
  <si>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</si>
  <si>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</si>
  <si>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</si>
  <si>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</si>
  <si>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</si>
  <si>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</si>
  <si>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</si>
  <si>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</si>
  <si>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</si>
  <si>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</si>
  <si>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</si>
  <si>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</si>
  <si>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</si>
  <si>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</si>
  <si>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</si>
  <si>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</si>
  <si>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</si>
  <si>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</si>
  <si>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</si>
  <si>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</si>
  <si>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</si>
  <si>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</si>
  <si>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</si>
  <si>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</si>
  <si>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</si>
  <si>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</si>
  <si>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</si>
  <si>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</si>
  <si>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</si>
  <si>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</si>
  <si>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</si>
  <si>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</si>
  <si>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</si>
  <si>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</si>
  <si>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</si>
  <si>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</si>
  <si>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</si>
  <si>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</si>
  <si>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</si>
  <si>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</si>
  <si>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</si>
  <si>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</si>
  <si>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</si>
  <si>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</si>
  <si>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</si>
  <si>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</si>
  <si>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</si>
  <si>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</si>
  <si>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</si>
  <si>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</si>
  <si>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</si>
  <si>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</si>
  <si>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</si>
  <si>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</si>
  <si>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</si>
  <si>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</si>
  <si>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</si>
  <si>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</si>
  <si>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</si>
  <si>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</si>
  <si>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</si>
  <si>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</si>
  <si>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</si>
  <si>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</si>
  <si>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</si>
  <si>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</si>
  <si>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</si>
  <si>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</si>
  <si>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</si>
  <si>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</si>
  <si>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</si>
  <si>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</si>
  <si>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</si>
  <si>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</si>
  <si>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</si>
  <si>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</si>
  <si>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</si>
  <si>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</si>
  <si>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</si>
  <si>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</si>
  <si>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</si>
  <si>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</si>
  <si>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</si>
  <si>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</si>
  <si>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</si>
  <si>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</si>
  <si>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</si>
  <si>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</si>
  <si>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</si>
  <si>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</si>
  <si>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</si>
  <si>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</si>
  <si>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</si>
  <si>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</si>
  <si>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</si>
  <si>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</si>
  <si>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</si>
  <si>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</si>
  <si>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</si>
  <si>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</si>
  <si>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</si>
  <si>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</si>
  <si>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</si>
  <si>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</si>
  <si>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</si>
  <si>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</si>
  <si>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</si>
  <si>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</si>
  <si>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</si>
  <si>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</si>
  <si>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</si>
  <si>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</si>
  <si>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</si>
  <si>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</si>
  <si>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</si>
  <si>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</si>
  <si>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</si>
  <si>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</si>
  <si>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</si>
  <si>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</si>
  <si>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</si>
  <si>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</si>
  <si>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</si>
  <si>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</si>
  <si>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</si>
  <si>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</si>
  <si>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</si>
  <si>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</si>
  <si>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</si>
  <si>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</si>
  <si>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</si>
  <si>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</si>
  <si>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</si>
  <si>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</si>
  <si>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</si>
  <si>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</si>
  <si>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</si>
  <si>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</si>
  <si>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</si>
  <si>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</si>
  <si>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</si>
  <si>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</si>
  <si>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</si>
  <si>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</si>
  <si>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</si>
  <si>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</si>
  <si>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</si>
  <si>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</si>
  <si>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</si>
  <si>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</si>
  <si>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</si>
  <si>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</si>
  <si>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</si>
  <si>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</si>
  <si>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</si>
  <si>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</si>
  <si>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</si>
  <si>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</si>
  <si>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</si>
  <si>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</si>
  <si>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</si>
  <si>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</si>
  <si>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</si>
  <si>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</si>
  <si>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</si>
  <si>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</si>
  <si>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</si>
  <si>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</si>
  <si>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</si>
  <si>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</si>
  <si>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</si>
  <si>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</si>
  <si>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</si>
  <si>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</si>
  <si>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</si>
  <si>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</si>
  <si>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</si>
  <si>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</si>
  <si>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</si>
  <si>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</si>
  <si>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</si>
  <si>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</si>
  <si>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</si>
  <si>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</si>
  <si>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</si>
  <si>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</si>
  <si>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</si>
  <si>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</si>
  <si>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</si>
  <si>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</si>
  <si>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</si>
  <si>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</si>
  <si>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</si>
  <si>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</si>
  <si>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</si>
  <si>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</si>
  <si>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</si>
  <si>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</si>
  <si>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</si>
  <si>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</si>
  <si>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</si>
  <si>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</si>
  <si>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</si>
  <si>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</si>
  <si>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</si>
  <si>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</si>
  <si>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</si>
  <si>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</si>
  <si>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</si>
  <si>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</si>
  <si>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</si>
  <si>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</si>
  <si>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</si>
  <si>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</si>
  <si>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</si>
  <si>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</si>
  <si>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</si>
  <si>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</si>
  <si>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</si>
  <si>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</si>
  <si>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</si>
  <si>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</si>
  <si>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</si>
  <si>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</si>
  <si>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</si>
  <si>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</si>
  <si>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</si>
  <si>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</si>
  <si>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</si>
  <si>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</si>
  <si>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</si>
  <si>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</si>
  <si>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</si>
  <si>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</si>
  <si>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</si>
  <si>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</si>
  <si>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</si>
  <si>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</si>
  <si>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</si>
  <si>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</si>
  <si>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</si>
  <si>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</si>
  <si>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</si>
  <si>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</si>
  <si>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</si>
  <si>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</si>
  <si>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</si>
  <si>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</si>
  <si>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</si>
  <si>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</si>
  <si>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</si>
  <si>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</si>
  <si>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</si>
  <si>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</si>
  <si>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</si>
  <si>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</si>
  <si>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</si>
  <si>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</si>
  <si>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</si>
  <si>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</si>
  <si>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</si>
  <si>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</si>
  <si>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</si>
  <si>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</si>
  <si>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</si>
  <si>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</si>
  <si>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</si>
  <si>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</si>
  <si>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</si>
  <si>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</si>
  <si>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</si>
  <si>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</si>
  <si>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</si>
  <si>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</si>
  <si>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</si>
  <si>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</si>
  <si>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</si>
  <si>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</si>
  <si>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</si>
  <si>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</si>
  <si>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</si>
  <si>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</si>
  <si>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</si>
  <si>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</si>
  <si>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</si>
  <si>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</si>
  <si>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</si>
  <si>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</si>
  <si>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</si>
  <si>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</si>
  <si>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</si>
  <si>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</si>
  <si>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</si>
  <si>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</si>
  <si>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</si>
  <si>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</si>
  <si>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</si>
  <si>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</si>
  <si>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</si>
  <si>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</si>
  <si>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</si>
  <si>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</si>
  <si>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</si>
  <si>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</si>
  <si>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</si>
  <si>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</si>
  <si>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</si>
  <si>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</si>
  <si>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</si>
  <si>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</si>
  <si>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</si>
  <si>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</si>
  <si>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</si>
  <si>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</si>
  <si>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</si>
  <si>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</si>
  <si>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</si>
  <si>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</si>
  <si>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</si>
  <si>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</si>
  <si>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</si>
  <si>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</si>
  <si>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</si>
  <si>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</si>
  <si>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</si>
  <si>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</si>
  <si>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</si>
  <si>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</si>
  <si>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</si>
  <si>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</si>
  <si>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</si>
  <si>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</si>
  <si>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</si>
  <si>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</si>
  <si>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</si>
  <si>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</si>
  <si>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</si>
  <si>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</si>
  <si>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</si>
  <si>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</si>
  <si>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</si>
  <si>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</si>
  <si>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</si>
  <si>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</si>
  <si>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</si>
  <si>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</si>
  <si>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</si>
  <si>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</si>
  <si>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</si>
  <si>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</si>
  <si>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</si>
  <si>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</si>
  <si>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</si>
  <si>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</si>
  <si>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</si>
  <si>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</si>
  <si>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</si>
  <si>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</si>
  <si>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</si>
  <si>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</si>
  <si>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</si>
  <si>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</si>
  <si>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</si>
  <si>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</si>
  <si>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</si>
  <si>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</si>
  <si>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</si>
  <si>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</si>
  <si>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</si>
  <si>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</si>
  <si>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</si>
  <si>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</si>
  <si>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</si>
  <si>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</si>
  <si>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</si>
  <si>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</si>
  <si>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</si>
  <si>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</si>
  <si>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</si>
  <si>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</si>
  <si>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</si>
  <si>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</si>
  <si>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</si>
  <si>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</si>
  <si>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</si>
  <si>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</si>
  <si>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</si>
  <si>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</si>
  <si>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</si>
  <si>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</si>
  <si>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</si>
  <si>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</si>
  <si>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</si>
  <si>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</si>
  <si>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</si>
  <si>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</si>
  <si>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</si>
  <si>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</si>
  <si>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</si>
  <si>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</si>
  <si>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</si>
  <si>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</si>
  <si>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</si>
  <si>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</si>
  <si>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</si>
  <si>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</si>
  <si>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</si>
  <si>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</si>
  <si>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</si>
  <si>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</si>
  <si>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</si>
  <si>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</si>
  <si>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</si>
  <si>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</si>
  <si>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</si>
  <si>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</si>
  <si>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</si>
  <si>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</si>
  <si>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</si>
  <si>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</si>
  <si>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</si>
  <si>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</si>
  <si>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</si>
  <si>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</si>
  <si>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</si>
  <si>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</si>
  <si>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</si>
  <si>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</si>
  <si>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</si>
  <si>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</si>
  <si>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</si>
  <si>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</si>
  <si>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</si>
  <si>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</si>
  <si>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</si>
  <si>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</si>
  <si>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</si>
  <si>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</si>
  <si>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</si>
  <si>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</si>
  <si>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</si>
  <si>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</si>
  <si>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</si>
  <si>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</si>
  <si>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</si>
  <si>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</si>
  <si>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</si>
  <si>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</si>
  <si>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</si>
  <si>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</si>
  <si>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</si>
  <si>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</si>
  <si>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</si>
  <si>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</si>
  <si>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</si>
  <si>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</si>
  <si>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</si>
  <si>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</si>
  <si>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</si>
  <si>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</si>
  <si>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</si>
  <si>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</si>
  <si>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</si>
  <si>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</si>
  <si>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</si>
  <si>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</si>
  <si>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</si>
  <si>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</si>
  <si>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</si>
  <si>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</si>
  <si>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</si>
  <si>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</si>
  <si>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</si>
  <si>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</si>
  <si>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</si>
  <si>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</si>
  <si>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</si>
  <si>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</si>
  <si>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</si>
  <si>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</si>
  <si>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</si>
  <si>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</si>
  <si>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</si>
  <si>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</si>
  <si>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</si>
  <si>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</si>
  <si>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</si>
  <si>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</si>
  <si>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</si>
  <si>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</si>
  <si>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</si>
  <si>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</si>
  <si>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</si>
  <si>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</si>
  <si>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</si>
  <si>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</si>
  <si>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</si>
  <si>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</si>
  <si>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</si>
  <si>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</si>
  <si>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</si>
  <si>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</si>
  <si>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</si>
  <si>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</si>
  <si>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</si>
  <si>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</si>
  <si>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</si>
  <si>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</si>
  <si>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</si>
  <si>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</si>
  <si>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</si>
  <si>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</si>
  <si>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</si>
  <si>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</si>
  <si>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</si>
  <si>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</si>
  <si>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</si>
  <si>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</si>
  <si>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</si>
  <si>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</si>
  <si>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</si>
  <si>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</si>
  <si>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</si>
  <si>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</si>
  <si>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</si>
  <si>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</si>
  <si>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</si>
  <si>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</si>
  <si>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</si>
  <si>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</si>
  <si>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</si>
  <si>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</si>
  <si>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</si>
  <si>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</si>
  <si>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</si>
  <si>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</si>
  <si>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</si>
  <si>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</si>
  <si>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</si>
  <si>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</si>
  <si>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</si>
  <si>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</si>
  <si>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</si>
  <si>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</si>
  <si>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</si>
  <si>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</si>
  <si>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</si>
  <si>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</si>
  <si>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</si>
  <si>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</si>
  <si>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</si>
  <si>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</si>
  <si>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</si>
  <si>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</si>
  <si>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</si>
  <si>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</si>
  <si>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</si>
  <si>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</si>
  <si>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</si>
  <si>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</si>
  <si>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</si>
  <si>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</si>
  <si>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</si>
  <si>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</si>
  <si>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</si>
  <si>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</si>
  <si>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</si>
  <si>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</si>
  <si>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</si>
  <si>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</si>
  <si>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</si>
  <si>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</si>
  <si>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</si>
  <si>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</si>
  <si>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</si>
  <si>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</si>
  <si>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</si>
  <si>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</si>
  <si>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</si>
  <si>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</si>
  <si>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</si>
  <si>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</si>
  <si>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</si>
  <si>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</si>
  <si>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</si>
  <si>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</si>
  <si>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</si>
  <si>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</si>
  <si>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</si>
  <si>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</si>
  <si>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</si>
  <si>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</si>
  <si>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</si>
  <si>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</si>
  <si>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</si>
  <si>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</si>
  <si>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</si>
  <si>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</si>
  <si>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</si>
  <si>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</si>
  <si>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</si>
  <si>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</si>
  <si>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</si>
  <si>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</si>
  <si>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</si>
  <si>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</si>
  <si>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</si>
  <si>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</si>
  <si>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</si>
  <si>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</si>
  <si>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</si>
  <si>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</si>
  <si>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</si>
  <si>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</si>
  <si>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</si>
  <si>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</si>
  <si>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</si>
  <si>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</si>
  <si>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</si>
  <si>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</si>
  <si>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</si>
  <si>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</si>
  <si>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</si>
  <si>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</si>
  <si>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</si>
  <si>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</si>
  <si>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</si>
  <si>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</si>
  <si>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</si>
  <si>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</si>
  <si>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</si>
  <si>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</si>
  <si>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</si>
  <si>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</si>
  <si>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</si>
  <si>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</si>
  <si>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</si>
  <si>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</si>
  <si>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</si>
  <si>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</si>
  <si>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</si>
  <si>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</si>
  <si>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</si>
  <si>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</si>
  <si>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</si>
  <si>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</si>
  <si>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</si>
  <si>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</si>
  <si>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</si>
  <si>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</si>
  <si>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</si>
  <si>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</si>
  <si>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</si>
  <si>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</si>
  <si>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</si>
  <si>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</si>
  <si>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</si>
  <si>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</si>
  <si>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</si>
  <si>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</si>
  <si>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</si>
  <si>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</si>
  <si>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</si>
  <si>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</si>
  <si>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</si>
  <si>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</si>
  <si>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</si>
  <si>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</si>
  <si>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</si>
  <si>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</si>
  <si>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</si>
  <si>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</si>
  <si>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</si>
  <si>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</si>
  <si>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</si>
  <si>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</si>
  <si>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</si>
  <si>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</si>
  <si>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</si>
  <si>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</si>
  <si>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</si>
  <si>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</si>
  <si>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</si>
  <si>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</si>
  <si>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</si>
  <si>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</si>
  <si>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</si>
  <si>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</si>
  <si>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</si>
  <si>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</si>
  <si>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</si>
  <si>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</si>
  <si>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</si>
  <si>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</si>
  <si>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</si>
  <si>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</si>
  <si>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</si>
  <si>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</si>
  <si>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</si>
  <si>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</si>
  <si>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</si>
  <si>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</si>
  <si>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</si>
  <si>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</si>
  <si>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</si>
  <si>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</si>
  <si>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</si>
  <si>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</si>
  <si>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</si>
  <si>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</si>
  <si>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</si>
  <si>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</si>
  <si>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</si>
  <si>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</si>
  <si>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</si>
  <si>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</si>
  <si>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</si>
  <si>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</si>
  <si>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</si>
  <si>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</si>
  <si>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</si>
  <si>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</si>
  <si>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</si>
  <si>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</si>
  <si>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</si>
  <si>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</si>
  <si>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</si>
  <si>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</si>
  <si>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</si>
  <si>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</si>
  <si>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</si>
  <si>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</si>
  <si>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</si>
  <si>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</si>
  <si>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</si>
  <si>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</si>
  <si>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</si>
  <si>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</si>
  <si>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</si>
  <si>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</si>
  <si>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</si>
  <si>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</si>
  <si>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</si>
  <si>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</si>
  <si>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</si>
  <si>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</si>
  <si>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</si>
  <si>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</si>
  <si>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</si>
  <si>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</si>
  <si>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</si>
  <si>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</si>
  <si>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</si>
  <si>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</si>
  <si>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</si>
  <si>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</si>
  <si>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</si>
  <si>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</si>
  <si>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</si>
  <si>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</si>
  <si>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</si>
  <si>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</si>
  <si>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</si>
  <si>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</si>
  <si>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</si>
  <si>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</si>
  <si>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</si>
  <si>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</si>
  <si>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</si>
  <si>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</si>
  <si>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</si>
  <si>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</si>
  <si>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</si>
  <si>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</si>
  <si>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</si>
  <si>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</si>
  <si>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</si>
  <si>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</si>
  <si>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</si>
  <si>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</si>
  <si>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</si>
  <si>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</si>
  <si>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</si>
  <si>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</si>
  <si>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</si>
  <si>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</si>
  <si>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</si>
  <si>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</si>
  <si>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</si>
  <si>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</si>
  <si>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</si>
  <si>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</si>
  <si>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</si>
  <si>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</si>
  <si>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</si>
  <si>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</si>
  <si>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</si>
  <si>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</si>
  <si>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</si>
  <si>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</si>
  <si>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</si>
  <si>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</si>
  <si>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</si>
  <si>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</si>
  <si>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</si>
  <si>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</si>
  <si>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</si>
  <si>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</si>
  <si>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</si>
  <si>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</si>
  <si>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</si>
  <si>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</si>
  <si>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</si>
  <si>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</si>
  <si>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</si>
  <si>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</si>
  <si>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</si>
  <si>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</si>
  <si>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</si>
  <si>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</si>
  <si>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</si>
  <si>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</si>
  <si>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</si>
  <si>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</si>
  <si>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</si>
  <si>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</si>
  <si>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</si>
  <si>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</si>
  <si>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</si>
  <si>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</si>
  <si>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</si>
  <si>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</si>
  <si>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</si>
  <si>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</si>
  <si>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</si>
  <si>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</si>
  <si>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</si>
  <si>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</si>
  <si>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</si>
  <si>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</si>
  <si>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</si>
  <si>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</si>
  <si>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</si>
  <si>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</si>
  <si>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</si>
  <si>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</si>
  <si>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</si>
  <si>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</si>
  <si>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</si>
  <si>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</si>
  <si>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</si>
  <si>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</si>
  <si>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</si>
  <si>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</si>
  <si>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</si>
  <si>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</si>
  <si>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</si>
  <si>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</si>
  <si>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</si>
  <si>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</si>
  <si>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</si>
  <si>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</si>
  <si>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</si>
  <si>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</si>
  <si>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</si>
  <si>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</si>
  <si>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</si>
  <si>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</si>
  <si>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</si>
  <si>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</si>
  <si>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</si>
  <si>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</si>
  <si>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</si>
  <si>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</si>
  <si>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</si>
  <si>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</si>
  <si>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</si>
  <si>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</si>
  <si>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</si>
  <si>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</si>
  <si>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</si>
  <si>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</si>
  <si>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</si>
  <si>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</si>
  <si>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</si>
  <si>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</si>
  <si>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</si>
  <si>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</si>
  <si>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</si>
  <si>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</si>
  <si>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</si>
  <si>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</si>
  <si>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</si>
  <si>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</si>
  <si>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</si>
  <si>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</si>
  <si>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</si>
  <si>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</si>
  <si>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</si>
  <si>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</si>
  <si>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</si>
  <si>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</si>
  <si>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</si>
  <si>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</si>
  <si>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</si>
  <si>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</si>
  <si>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</si>
  <si>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</si>
  <si>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</si>
  <si>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</si>
  <si>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</si>
  <si>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</si>
  <si>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</si>
  <si>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</si>
  <si>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</si>
  <si>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</si>
  <si>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</si>
  <si>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</si>
  <si>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</si>
  <si>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</si>
  <si>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</si>
  <si>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</si>
  <si>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</si>
  <si>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</si>
  <si>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</si>
  <si>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</si>
  <si>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</si>
  <si>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</si>
  <si>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</si>
  <si>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</si>
  <si>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</si>
  <si>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</si>
  <si>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</si>
  <si>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</si>
  <si>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</si>
  <si>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</si>
  <si>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</si>
  <si>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</si>
  <si>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</si>
  <si>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</si>
  <si>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</si>
  <si>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</si>
  <si>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</si>
  <si>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</si>
  <si>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</si>
  <si>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</si>
  <si>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</si>
  <si>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</si>
  <si>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</si>
  <si>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</si>
  <si>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</si>
  <si>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</si>
  <si>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</si>
  <si>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</si>
  <si>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</si>
  <si>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</si>
  <si>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</si>
  <si>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</si>
  <si>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</si>
  <si>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</si>
  <si>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</si>
  <si>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</si>
  <si>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</si>
  <si>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</si>
  <si>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</si>
  <si>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</si>
  <si>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</si>
  <si>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</si>
  <si>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</si>
  <si>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</si>
  <si>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</si>
  <si>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</si>
  <si>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</si>
  <si>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</si>
  <si>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</si>
  <si>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</si>
  <si>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</si>
  <si>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</si>
  <si>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</si>
  <si>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</si>
  <si>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</si>
  <si>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</si>
  <si>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</si>
  <si>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</si>
  <si>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</si>
  <si>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</si>
  <si>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</si>
  <si>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</si>
  <si>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</si>
  <si>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</si>
  <si>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</si>
  <si>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</si>
  <si>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</si>
  <si>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</si>
  <si>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</si>
  <si>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</si>
  <si>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</si>
  <si>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</si>
  <si>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</si>
  <si>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</si>
  <si>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</si>
  <si>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</si>
  <si>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</si>
  <si>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</si>
  <si>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</si>
  <si>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</si>
  <si>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</si>
  <si>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</si>
  <si>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</si>
  <si>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</si>
  <si>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</si>
  <si>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</si>
  <si>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</si>
  <si>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</si>
  <si>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</si>
  <si>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</si>
  <si>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</si>
  <si>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</si>
  <si>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</si>
  <si>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</si>
  <si>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</si>
  <si>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</si>
  <si>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</si>
  <si>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</si>
  <si>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</si>
  <si>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</si>
  <si>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</si>
  <si>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</si>
  <si>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</si>
  <si>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</si>
  <si>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</si>
  <si>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</si>
  <si>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</si>
  <si>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</si>
  <si>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</si>
  <si>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</si>
  <si>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</si>
  <si>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</si>
  <si>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</si>
  <si>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</si>
  <si>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</si>
  <si>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</si>
  <si>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</si>
  <si>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</si>
  <si>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</si>
  <si>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</si>
  <si>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</si>
  <si>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</si>
  <si>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</si>
  <si>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</si>
  <si>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</si>
  <si>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</si>
  <si>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</si>
  <si>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</si>
  <si>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</si>
  <si>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</si>
  <si>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</si>
  <si>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</si>
  <si>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</si>
  <si>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</si>
  <si>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</si>
  <si>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</si>
  <si>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</si>
  <si>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</si>
  <si>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</si>
  <si>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</si>
  <si>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</si>
  <si>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</si>
  <si>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</si>
  <si>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</si>
  <si>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</si>
  <si>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</si>
  <si>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</si>
  <si>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</si>
  <si>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</si>
  <si>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</si>
  <si>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</si>
  <si>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</si>
  <si>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</si>
  <si>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</si>
  <si>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</si>
  <si>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</si>
  <si>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</si>
  <si>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</si>
  <si>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</si>
  <si>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</si>
  <si>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</si>
  <si>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</si>
  <si>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</si>
  <si>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</si>
  <si>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</si>
  <si>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</si>
  <si>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</si>
  <si>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</si>
  <si>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</si>
  <si>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</si>
  <si>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</si>
  <si>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</si>
  <si>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</si>
  <si>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</si>
  <si>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</si>
  <si>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</si>
  <si>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</si>
  <si>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</si>
  <si>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</si>
  <si>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</si>
  <si>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</si>
  <si>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</si>
  <si>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</si>
  <si>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</si>
  <si>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</si>
  <si>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</si>
  <si>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</si>
  <si>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</si>
  <si>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</si>
  <si>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</si>
  <si>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</si>
  <si>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</si>
  <si>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</si>
  <si>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</si>
  <si>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</si>
  <si>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</si>
  <si>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</si>
  <si>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</si>
  <si>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</si>
  <si>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</si>
  <si>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</si>
  <si>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</si>
  <si>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</si>
  <si>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</si>
  <si>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</si>
  <si>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</si>
  <si>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</si>
  <si>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</si>
  <si>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</si>
  <si>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</si>
  <si>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</si>
  <si>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</si>
  <si>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</si>
  <si>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</si>
  <si>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</si>
  <si>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</si>
  <si>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</si>
  <si>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</si>
  <si>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</si>
  <si>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</si>
  <si>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</si>
  <si>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</si>
  <si>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</si>
  <si>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</si>
  <si>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</si>
  <si>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</si>
  <si>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</si>
  <si>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</si>
  <si>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</si>
  <si>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</si>
  <si>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</si>
  <si>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</si>
  <si>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</si>
  <si>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</si>
  <si>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</si>
  <si>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</si>
  <si>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</si>
  <si>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</si>
  <si>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</si>
  <si>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</si>
  <si>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</si>
  <si>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</si>
  <si>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</si>
  <si>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</si>
  <si>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</si>
  <si>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</si>
  <si>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</si>
  <si>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</si>
  <si>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</si>
  <si>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</si>
  <si>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</si>
  <si>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</si>
  <si>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</si>
  <si>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</si>
  <si>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</si>
  <si>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</si>
  <si>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</si>
  <si>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</si>
  <si>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</si>
  <si>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</si>
  <si>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</si>
  <si>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</si>
  <si>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</si>
  <si>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</si>
  <si>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</si>
  <si>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</si>
  <si>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</si>
  <si>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</si>
  <si>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</si>
  <si>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</si>
  <si>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</si>
  <si>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</si>
  <si>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</si>
  <si>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</si>
  <si>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</si>
  <si>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</si>
  <si>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</si>
  <si>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</si>
  <si>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</si>
  <si>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</si>
  <si>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</si>
  <si>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</si>
  <si>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</si>
  <si>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</si>
  <si>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</si>
  <si>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</si>
  <si>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</si>
  <si>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</si>
  <si>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</si>
  <si>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</si>
  <si>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</si>
  <si>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</si>
  <si>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</si>
  <si>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</si>
  <si>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</si>
  <si>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</si>
  <si>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</si>
  <si>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</si>
  <si>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</si>
  <si>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</si>
  <si>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</si>
  <si>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</si>
  <si>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</si>
  <si>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</si>
  <si>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</si>
  <si>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</si>
  <si>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</si>
  <si>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</si>
  <si>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</si>
  <si>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</si>
  <si>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</si>
  <si>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</si>
  <si>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</si>
  <si>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</si>
  <si>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</si>
  <si>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</si>
  <si>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</si>
  <si>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</si>
  <si>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</si>
  <si>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</si>
  <si>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</si>
  <si>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</si>
  <si>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</si>
  <si>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</si>
  <si>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</si>
  <si>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</si>
  <si>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</si>
  <si>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</si>
  <si>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</si>
  <si>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</si>
  <si>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</si>
  <si>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</si>
  <si>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</si>
  <si>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</si>
  <si>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</si>
  <si>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</si>
  <si>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</si>
  <si>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</si>
  <si>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</si>
  <si>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</si>
  <si>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</si>
  <si>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</si>
  <si>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</si>
  <si>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</si>
  <si>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</si>
  <si>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</si>
  <si>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</si>
  <si>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</si>
  <si>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</si>
  <si>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</si>
  <si>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</si>
  <si>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</si>
  <si>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</si>
  <si>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</si>
  <si>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</si>
  <si>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</si>
  <si>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</si>
  <si>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</si>
  <si>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</si>
  <si>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</si>
  <si>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</si>
  <si>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</si>
  <si>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</si>
  <si>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</si>
  <si>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</si>
  <si>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</si>
  <si>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</si>
  <si>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</si>
  <si>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</si>
  <si>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</si>
  <si>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</si>
  <si>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</si>
  <si>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</si>
  <si>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</si>
  <si>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</si>
  <si>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</si>
  <si>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</si>
  <si>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</si>
  <si>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</si>
  <si>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</si>
  <si>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</si>
  <si>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</si>
  <si>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</si>
  <si>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</si>
  <si>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</si>
  <si>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</si>
  <si>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</si>
  <si>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</si>
  <si>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</si>
  <si>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</si>
  <si>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</si>
  <si>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</si>
  <si>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</si>
  <si>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</si>
  <si>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</si>
  <si>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</si>
  <si>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</si>
  <si>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</si>
  <si>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</si>
  <si>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</si>
  <si>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</si>
  <si>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</si>
  <si>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</si>
  <si>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</si>
  <si>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</si>
  <si>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</si>
  <si>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</si>
  <si>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</si>
  <si>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</si>
  <si>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</si>
  <si>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</si>
  <si>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</si>
  <si>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</si>
  <si>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</si>
  <si>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</si>
  <si>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</si>
  <si>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</si>
  <si>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</si>
  <si>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</si>
  <si>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</si>
  <si>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</si>
  <si>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</si>
  <si>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</si>
  <si>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</si>
  <si>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</si>
  <si>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</si>
  <si>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</si>
  <si>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</si>
  <si>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</si>
  <si>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</si>
  <si>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</si>
  <si>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</si>
  <si>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</si>
  <si>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</si>
  <si>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</si>
  <si>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</si>
  <si>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</si>
  <si>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</si>
  <si>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</si>
  <si>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</si>
  <si>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</si>
  <si>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</si>
  <si>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</si>
  <si>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</si>
  <si>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</si>
  <si>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</si>
  <si>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</si>
  <si>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</si>
  <si>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</si>
  <si>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</si>
  <si>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</si>
  <si>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</si>
  <si>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</si>
  <si>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</si>
  <si>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</si>
  <si>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</si>
  <si>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</si>
  <si>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</si>
  <si>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</si>
  <si>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</si>
  <si>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</si>
  <si>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</si>
  <si>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</si>
  <si>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</si>
  <si>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</si>
  <si>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</si>
  <si>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</si>
  <si>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</si>
  <si>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</si>
  <si>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</si>
  <si>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</si>
  <si>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</si>
  <si>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</si>
  <si>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</si>
  <si>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</si>
  <si>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</si>
  <si>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</si>
  <si>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</si>
  <si>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</si>
  <si>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</si>
  <si>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</si>
  <si>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</si>
  <si>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</si>
  <si>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</si>
  <si>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</si>
  <si>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</si>
  <si>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</si>
  <si>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</si>
  <si>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</si>
  <si>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</si>
  <si>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</si>
  <si>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</si>
  <si>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</si>
  <si>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</si>
  <si>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</si>
  <si>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</si>
  <si>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</si>
  <si>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</si>
  <si>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</si>
  <si>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</si>
  <si>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</si>
  <si>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</si>
  <si>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</si>
  <si>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</si>
  <si>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</si>
  <si>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</si>
  <si>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</si>
  <si>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</si>
  <si>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</si>
  <si>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</si>
  <si>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</si>
  <si>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</si>
  <si>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</si>
  <si>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</si>
  <si>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</si>
  <si>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</si>
  <si>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</si>
  <si>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</si>
  <si>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</si>
  <si>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</si>
  <si>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</si>
  <si>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</si>
  <si>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</si>
  <si>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</si>
  <si>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</si>
  <si>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</si>
  <si>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</si>
  <si>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</si>
  <si>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</si>
  <si>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</si>
  <si>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</si>
  <si>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</si>
  <si>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</si>
  <si>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</si>
  <si>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</si>
  <si>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</si>
  <si>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</si>
  <si>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</si>
  <si>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</si>
  <si>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</si>
  <si>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</si>
  <si>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</si>
  <si>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</si>
  <si>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</si>
  <si>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</si>
  <si>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</si>
  <si>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</si>
  <si>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</si>
  <si>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</si>
  <si>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</si>
  <si>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</si>
  <si>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</si>
  <si>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</si>
  <si>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</si>
  <si>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</si>
  <si>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</si>
  <si>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</si>
  <si>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</si>
  <si>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</si>
  <si>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</si>
  <si>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</si>
  <si>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</si>
  <si>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</si>
  <si>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</si>
  <si>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</si>
  <si>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</si>
  <si>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</si>
  <si>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</si>
  <si>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</si>
  <si>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</si>
  <si>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</si>
  <si>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</si>
  <si>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</si>
  <si>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</si>
  <si>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</si>
  <si>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</si>
  <si>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</si>
  <si>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</si>
  <si>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</si>
  <si>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</si>
  <si>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</si>
  <si>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</si>
  <si>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</si>
  <si>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</si>
  <si>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</si>
  <si>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</si>
  <si>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</si>
  <si>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</si>
  <si>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</si>
  <si>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</si>
  <si>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</si>
  <si>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</si>
  <si>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</si>
  <si>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</si>
  <si>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</si>
  <si>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</si>
  <si>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</si>
  <si>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</si>
  <si>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</si>
  <si>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</si>
  <si>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</si>
  <si>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</si>
  <si>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</si>
  <si>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</si>
  <si>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</si>
  <si>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</si>
  <si>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</si>
  <si>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</si>
  <si>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</si>
  <si>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</si>
  <si>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</si>
  <si>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</si>
  <si>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</si>
  <si>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</si>
  <si>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</si>
  <si>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</si>
  <si>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</si>
  <si>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</si>
  <si>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</si>
  <si>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</si>
  <si>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</si>
  <si>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</si>
  <si>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</si>
  <si>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</si>
  <si>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</si>
  <si>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</si>
  <si>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</si>
  <si>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</si>
  <si>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</si>
  <si>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</si>
  <si>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</si>
  <si>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</si>
  <si>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</si>
  <si>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</si>
  <si>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</si>
  <si>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</si>
  <si>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</si>
  <si>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</si>
  <si>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</si>
  <si>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</si>
  <si>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</si>
  <si>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</si>
  <si>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</si>
  <si>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</si>
  <si>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</si>
  <si>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</si>
  <si>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</si>
  <si>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</si>
  <si>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</si>
  <si>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</si>
  <si>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</si>
  <si>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</si>
  <si>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</si>
  <si>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</si>
  <si>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</si>
  <si>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</si>
  <si>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</si>
  <si>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</si>
  <si>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</si>
  <si>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</si>
  <si>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</si>
  <si>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</si>
  <si>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</si>
  <si>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</si>
  <si>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</si>
  <si>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</si>
  <si>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</si>
  <si>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</si>
  <si>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</si>
  <si>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</si>
  <si>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</si>
  <si>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</si>
  <si>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</si>
  <si>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</si>
  <si>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</si>
  <si>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</si>
  <si>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</si>
  <si>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</si>
  <si>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</si>
  <si>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</si>
  <si>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</si>
  <si>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</si>
  <si>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</si>
  <si>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</si>
  <si>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</si>
  <si>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</si>
  <si>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</si>
  <si>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</si>
  <si>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</si>
  <si>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</si>
  <si>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</si>
  <si>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</si>
  <si>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</si>
  <si>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</si>
  <si>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</si>
  <si>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</si>
  <si>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</si>
  <si>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</si>
  <si>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</si>
  <si>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</si>
  <si>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</si>
  <si>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</si>
  <si>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</si>
  <si>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</si>
  <si>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</si>
  <si>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</si>
  <si>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</si>
  <si>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</si>
  <si>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</si>
  <si>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</si>
  <si>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</si>
  <si>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</si>
  <si>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</si>
  <si>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</si>
  <si>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</si>
  <si>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</si>
  <si>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</si>
  <si>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</si>
  <si>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</si>
  <si>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</si>
  <si>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</si>
  <si>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</si>
  <si>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</si>
  <si>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</si>
  <si>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</si>
  <si>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</si>
  <si>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</si>
  <si>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</si>
  <si>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</si>
  <si>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</si>
  <si>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</si>
  <si>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</si>
  <si>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</si>
  <si>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</si>
  <si>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</si>
  <si>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</si>
  <si>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</si>
  <si>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</si>
  <si>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</si>
  <si>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</si>
  <si>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</si>
  <si>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</si>
  <si>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</si>
  <si>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</si>
  <si>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</si>
  <si>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</si>
  <si>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</si>
  <si>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</si>
  <si>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</si>
  <si>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</si>
  <si>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</si>
  <si>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</si>
  <si>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</si>
  <si>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</si>
  <si>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</si>
  <si>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</si>
  <si>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</si>
  <si>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</si>
  <si>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</si>
  <si>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</si>
  <si>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</si>
  <si>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</si>
  <si>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</si>
  <si>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</si>
  <si>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</si>
  <si>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</si>
  <si>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</si>
  <si>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</si>
  <si>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</si>
  <si>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</si>
  <si>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</si>
  <si>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</si>
  <si>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</si>
  <si>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</si>
  <si>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</si>
  <si>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</si>
  <si>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</si>
  <si>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</si>
  <si>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</si>
  <si>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</si>
  <si>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</si>
  <si>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</si>
  <si>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</si>
  <si>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</si>
  <si>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</si>
  <si>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</si>
  <si>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</si>
  <si>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</si>
  <si>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</si>
  <si>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</si>
  <si>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</si>
  <si>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</si>
  <si>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</si>
  <si>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</si>
  <si>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</si>
  <si>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</si>
  <si>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</si>
  <si>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</si>
  <si>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</si>
  <si>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</si>
  <si>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</si>
  <si>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</si>
  <si>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</si>
  <si>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</si>
  <si>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</si>
  <si>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</si>
  <si>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</si>
  <si>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</si>
  <si>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</si>
  <si>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</si>
  <si>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</si>
  <si>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</si>
  <si>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</si>
  <si>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</si>
  <si>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</si>
  <si>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</si>
  <si>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</si>
  <si>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</si>
  <si>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</si>
  <si>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</si>
  <si>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</si>
  <si>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</si>
  <si>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</si>
  <si>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</si>
  <si>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</si>
  <si>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</si>
  <si>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</si>
  <si>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</si>
  <si>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</si>
  <si>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</si>
  <si>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</si>
  <si>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</si>
  <si>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</si>
  <si>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</si>
  <si>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</si>
  <si>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</si>
  <si>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</si>
  <si>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</si>
  <si>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</si>
  <si>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</si>
  <si>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</si>
  <si>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</si>
  <si>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</si>
  <si>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</si>
  <si>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</si>
  <si>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</si>
  <si>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</si>
  <si>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</si>
  <si>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</si>
  <si>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</si>
  <si>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</si>
  <si>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</si>
  <si>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</si>
  <si>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</si>
  <si>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</si>
  <si>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</si>
  <si>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</si>
  <si>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</si>
  <si>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</si>
  <si>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</si>
  <si>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</si>
  <si>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</si>
  <si>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</si>
  <si>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</si>
  <si>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</si>
  <si>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</si>
  <si>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</si>
  <si>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</si>
  <si>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</si>
  <si>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</si>
  <si>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</si>
  <si>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</si>
  <si>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</si>
  <si>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</si>
  <si>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</si>
  <si>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</si>
  <si>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</si>
  <si>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</si>
  <si>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</si>
  <si>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</si>
  <si>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</si>
  <si>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</si>
  <si>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</si>
  <si>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</si>
  <si>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</si>
  <si>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</si>
  <si>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</si>
  <si>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</si>
  <si>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</si>
  <si>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</si>
  <si>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</si>
  <si>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</si>
  <si>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</si>
  <si>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</si>
  <si>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</si>
  <si>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</si>
  <si>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</si>
  <si>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</si>
  <si>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</si>
  <si>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</si>
  <si>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</si>
  <si>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</si>
  <si>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</si>
  <si>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</si>
  <si>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</si>
  <si>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</si>
  <si>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</si>
  <si>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</si>
  <si>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</si>
  <si>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</si>
  <si>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</si>
  <si>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</si>
  <si>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</si>
  <si>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</si>
  <si>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</si>
  <si>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</si>
  <si>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</si>
  <si>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</si>
  <si>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</si>
  <si>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</si>
  <si>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</si>
  <si>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</si>
  <si>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</si>
  <si>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</si>
  <si>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</si>
  <si>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</si>
  <si>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</si>
  <si>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</si>
  <si>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</si>
  <si>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</si>
  <si>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</si>
  <si>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</si>
  <si>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</si>
  <si>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</si>
  <si>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</si>
  <si>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</si>
  <si>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</si>
  <si>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</si>
  <si>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</si>
  <si>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</si>
  <si>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</si>
  <si>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</si>
  <si>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</si>
  <si>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</si>
  <si>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</si>
  <si>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</si>
  <si>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</si>
  <si>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</si>
  <si>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</si>
  <si>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</si>
  <si>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</si>
  <si>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</si>
  <si>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</si>
  <si>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</si>
  <si>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</si>
  <si>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</si>
  <si>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</si>
  <si>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</si>
  <si>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</si>
  <si>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</si>
  <si>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</si>
  <si>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</si>
  <si>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</si>
  <si>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</si>
  <si>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</si>
  <si>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</si>
  <si>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</si>
  <si>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</si>
  <si>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</si>
  <si>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</si>
  <si>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</si>
  <si>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</si>
  <si>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</si>
  <si>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</si>
  <si>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</si>
  <si>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</si>
  <si>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</si>
  <si>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</si>
  <si>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</si>
  <si>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</si>
  <si>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</si>
  <si>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</si>
  <si>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</si>
  <si>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</si>
  <si>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</si>
  <si>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</si>
  <si>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</si>
  <si>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</si>
  <si>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</si>
  <si>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</si>
  <si>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</si>
  <si>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</si>
  <si>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</si>
  <si>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</si>
  <si>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</si>
  <si>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</si>
  <si>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</si>
  <si>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</si>
  <si>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</si>
  <si>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</si>
  <si>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</si>
  <si>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</si>
  <si>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</si>
  <si>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</si>
  <si>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</si>
  <si>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</si>
  <si>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</si>
  <si>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</si>
  <si>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</si>
  <si>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</si>
  <si>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</si>
  <si>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</si>
  <si>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</si>
  <si>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</si>
  <si>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</si>
  <si>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</si>
  <si>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</si>
  <si>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</si>
  <si>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</si>
  <si>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</si>
  <si>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</si>
  <si>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</si>
  <si>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</si>
  <si>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</si>
  <si>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</si>
  <si>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</si>
  <si>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</si>
  <si>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</si>
  <si>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</si>
  <si>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</si>
  <si>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</si>
  <si>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</si>
  <si>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</si>
  <si>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</si>
  <si>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</si>
  <si>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</si>
  <si>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</si>
  <si>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</si>
  <si>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</si>
  <si>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</si>
  <si>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</si>
  <si>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</si>
  <si>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</si>
  <si>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</si>
  <si>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</si>
  <si>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</si>
  <si>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</si>
  <si>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</si>
  <si>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</si>
  <si>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</si>
  <si>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</si>
  <si>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</si>
  <si>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</si>
  <si>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</si>
  <si>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</si>
  <si>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</si>
  <si>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</si>
  <si>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</si>
  <si>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</si>
  <si>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</si>
  <si>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</si>
  <si>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</si>
  <si>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</si>
  <si>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</si>
  <si>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</si>
  <si>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</si>
  <si>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</si>
  <si>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</si>
  <si>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</si>
  <si>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</si>
  <si>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</si>
  <si>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</si>
  <si>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</si>
  <si>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</si>
  <si>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</si>
  <si>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</si>
  <si>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</si>
  <si>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</si>
  <si>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</si>
  <si>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</si>
  <si>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</si>
  <si>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</si>
  <si>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</si>
  <si>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</si>
  <si>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</si>
  <si>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</si>
  <si>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</si>
  <si>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</si>
  <si>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</si>
  <si>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</si>
  <si>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</si>
  <si>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</si>
  <si>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</si>
  <si>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</si>
  <si>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</si>
  <si>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</si>
  <si>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</si>
  <si>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</si>
  <si>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</si>
  <si>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</si>
  <si>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</si>
  <si>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</si>
  <si>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</si>
  <si>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</si>
  <si>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</si>
  <si>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</si>
  <si>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</si>
  <si>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</si>
  <si>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</si>
  <si>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</si>
  <si>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</si>
  <si>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</si>
  <si>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</si>
  <si>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</si>
  <si>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</si>
  <si>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</si>
  <si>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</si>
  <si>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</si>
  <si>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</si>
  <si>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</si>
  <si>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</si>
  <si>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</si>
  <si>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</si>
  <si>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</si>
  <si>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</si>
  <si>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</si>
  <si>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</si>
  <si>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</si>
  <si>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</si>
  <si>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</si>
  <si>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</si>
  <si>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</si>
  <si>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</si>
  <si>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</si>
  <si>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</si>
  <si>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</si>
  <si>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</si>
  <si>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</si>
  <si>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</si>
  <si>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</si>
  <si>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</si>
  <si>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</si>
  <si>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</si>
  <si>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</si>
  <si>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</si>
  <si>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</si>
  <si>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</si>
  <si>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</si>
  <si>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</si>
  <si>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</si>
  <si>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</si>
  <si>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</si>
  <si>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</si>
  <si>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</si>
  <si>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</si>
  <si>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</si>
  <si>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</si>
  <si>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</si>
  <si>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</si>
  <si>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</si>
  <si>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</si>
  <si>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</si>
  <si>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</si>
  <si>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</si>
  <si>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</si>
  <si>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</si>
  <si>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</si>
  <si>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</si>
  <si>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</si>
  <si>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</si>
  <si>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</si>
  <si>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</si>
  <si>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</si>
  <si>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</si>
  <si>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</si>
  <si>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</si>
  <si>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</si>
  <si>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</si>
  <si>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</si>
  <si>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</si>
  <si>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</si>
  <si>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</si>
  <si>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</si>
  <si>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</si>
  <si>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</si>
  <si>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</si>
  <si>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</si>
  <si>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</si>
  <si>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</si>
  <si>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</si>
  <si>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</si>
  <si>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</si>
  <si>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</si>
  <si>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</si>
  <si>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</si>
  <si>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</si>
  <si>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</si>
  <si>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</si>
  <si>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</si>
  <si>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</si>
  <si>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</si>
  <si>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</si>
  <si>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</si>
  <si>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</si>
  <si>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</si>
  <si>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</si>
  <si>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</si>
  <si>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</si>
  <si>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</si>
  <si>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</si>
  <si>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</si>
  <si>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</si>
  <si>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</si>
  <si>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</si>
  <si>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</si>
  <si>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</si>
  <si>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</si>
  <si>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</si>
  <si>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</si>
  <si>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</si>
  <si>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</si>
  <si>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</si>
  <si>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</si>
  <si>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</si>
  <si>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</si>
  <si>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</si>
  <si>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</si>
  <si>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</si>
  <si>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</si>
  <si>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</si>
  <si>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</si>
  <si>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</si>
  <si>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</si>
  <si>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</si>
  <si>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</si>
  <si>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</si>
  <si>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</si>
  <si>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</si>
  <si>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</si>
  <si>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</si>
  <si>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</si>
  <si>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</si>
  <si>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</si>
  <si>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</si>
  <si>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</si>
  <si>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</si>
  <si>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</si>
  <si>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</si>
  <si>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</si>
  <si>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</si>
  <si>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</si>
  <si>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</si>
  <si>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</si>
  <si>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</si>
  <si>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</si>
  <si>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</si>
  <si>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</si>
  <si>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</si>
  <si>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</si>
  <si>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</si>
  <si>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</si>
  <si>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</si>
  <si>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</si>
  <si>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</si>
  <si>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</si>
  <si>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</si>
  <si>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</si>
  <si>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</si>
  <si>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</si>
  <si>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</si>
  <si>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</si>
  <si>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</si>
  <si>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</si>
  <si>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</si>
  <si>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</si>
  <si>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</si>
  <si>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</si>
  <si>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</si>
  <si>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</si>
  <si>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</si>
  <si>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</si>
  <si>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</si>
  <si>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</si>
  <si>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</si>
  <si>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</si>
  <si>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</si>
  <si>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</si>
  <si>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</si>
  <si>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</si>
  <si>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</si>
  <si>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</si>
  <si>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</si>
  <si>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</si>
  <si>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</si>
  <si>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</si>
  <si>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</si>
  <si>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</si>
  <si>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</si>
  <si>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</si>
  <si>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</si>
  <si>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</si>
  <si>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</si>
  <si>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</si>
  <si>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</si>
  <si>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</si>
  <si>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</si>
  <si>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</si>
  <si>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</si>
  <si>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</si>
  <si>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</si>
  <si>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</si>
  <si>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</si>
  <si>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</si>
  <si>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</si>
  <si>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</si>
  <si>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</si>
  <si>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</si>
  <si>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</si>
  <si>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</si>
  <si>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</si>
  <si>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</si>
  <si>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</si>
  <si>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</si>
  <si>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</si>
  <si>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</si>
  <si>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</si>
  <si>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</si>
  <si>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</si>
  <si>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</si>
  <si>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</si>
  <si>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</si>
  <si>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</si>
  <si>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</si>
  <si>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</si>
  <si>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</si>
  <si>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</si>
  <si>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</si>
  <si>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</si>
  <si>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</si>
  <si>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</si>
  <si>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</si>
  <si>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</si>
  <si>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</si>
  <si>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</si>
  <si>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</si>
  <si>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</si>
  <si>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</si>
  <si>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</si>
  <si>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</si>
  <si>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</si>
  <si>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</si>
  <si>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</si>
  <si>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</si>
  <si>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</si>
  <si>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</si>
  <si>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</si>
  <si>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</si>
  <si>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</si>
  <si>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</si>
  <si>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</si>
  <si>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</si>
  <si>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</si>
  <si>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</si>
  <si>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</si>
  <si>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</si>
  <si>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</si>
  <si>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</si>
  <si>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</si>
  <si>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</si>
  <si>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</si>
  <si>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</si>
  <si>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</si>
  <si>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</si>
  <si>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</si>
  <si>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</si>
  <si>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</si>
  <si>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</si>
  <si>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</si>
  <si>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</si>
  <si>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</si>
  <si>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</si>
  <si>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</si>
  <si>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</si>
  <si>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</si>
  <si>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</si>
  <si>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</si>
  <si>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</si>
  <si>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</si>
  <si>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</si>
  <si>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</si>
  <si>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</si>
  <si>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</si>
  <si>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</si>
  <si>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</si>
  <si>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</si>
  <si>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</si>
  <si>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</si>
  <si>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</si>
  <si>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</si>
  <si>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</si>
  <si>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</si>
  <si>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</si>
  <si>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</si>
  <si>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</si>
  <si>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</si>
  <si>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</si>
  <si>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</si>
  <si>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</si>
  <si>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</si>
  <si>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</si>
  <si>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</si>
  <si>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</si>
  <si>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</si>
  <si>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</si>
  <si>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</si>
  <si>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</si>
  <si>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</si>
  <si>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</si>
  <si>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</si>
  <si>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</si>
  <si>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</si>
  <si>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</si>
  <si>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</si>
  <si>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</si>
  <si>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</si>
  <si>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</si>
  <si>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</si>
  <si>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</si>
  <si>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</si>
  <si>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</si>
  <si>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</si>
  <si>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</si>
  <si>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</si>
  <si>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</si>
  <si>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</si>
  <si>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</si>
  <si>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</si>
  <si>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</si>
  <si>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</si>
  <si>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</si>
  <si>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</si>
  <si>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</si>
  <si>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</si>
  <si>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</si>
  <si>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</si>
  <si>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</si>
  <si>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</si>
  <si>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</si>
  <si>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</si>
  <si>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</si>
  <si>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</si>
  <si>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</si>
  <si>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</si>
  <si>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</si>
  <si>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</si>
  <si>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</si>
  <si>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</si>
  <si>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</si>
  <si>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</si>
  <si>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</si>
  <si>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</si>
  <si>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</si>
  <si>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</si>
  <si>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</si>
  <si>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</si>
  <si>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</si>
  <si>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</si>
  <si>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</si>
  <si>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</si>
  <si>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</si>
  <si>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</si>
  <si>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</si>
  <si>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</si>
  <si>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</si>
  <si>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</si>
  <si>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</si>
  <si>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</si>
  <si>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</si>
  <si>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</si>
  <si>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</si>
  <si>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</si>
  <si>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</si>
  <si>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</si>
  <si>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</si>
  <si>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</si>
  <si>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</si>
  <si>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</si>
  <si>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</si>
  <si>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</si>
  <si>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</si>
  <si>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</si>
  <si>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</si>
  <si>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</si>
  <si>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</si>
  <si>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</si>
  <si>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</si>
  <si>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</si>
  <si>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</si>
  <si>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</si>
  <si>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</si>
  <si>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</si>
  <si>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</si>
  <si>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</si>
  <si>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</si>
  <si>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</si>
  <si>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</si>
  <si>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</si>
  <si>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</si>
  <si>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</si>
  <si>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</si>
  <si>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</si>
  <si>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</si>
  <si>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</si>
  <si>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</si>
  <si>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</si>
  <si>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</si>
  <si>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</si>
  <si>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</si>
  <si>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</si>
  <si>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</si>
  <si>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</si>
  <si>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</si>
  <si>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</si>
  <si>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</si>
  <si>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</si>
  <si>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</si>
  <si>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</si>
  <si>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</si>
  <si>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</si>
  <si>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</si>
  <si>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</si>
  <si>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</si>
  <si>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</si>
  <si>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</si>
  <si>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</si>
  <si>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</si>
  <si>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</si>
  <si>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</si>
  <si>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</si>
  <si>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</si>
  <si>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</si>
  <si>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</si>
  <si>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</si>
  <si>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</si>
  <si>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</si>
  <si>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</si>
  <si>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</si>
  <si>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</si>
  <si>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</si>
  <si>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</si>
  <si>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</si>
  <si>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</si>
  <si>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</si>
  <si>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</si>
  <si>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</si>
  <si>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</si>
  <si>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</si>
  <si>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</si>
  <si>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</si>
  <si>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</si>
  <si>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</si>
  <si>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</si>
  <si>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</si>
  <si>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</si>
  <si>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</si>
  <si>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</si>
  <si>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</si>
  <si>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</si>
  <si>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</si>
  <si>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</si>
  <si>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</si>
  <si>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</si>
  <si>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</si>
  <si>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</si>
  <si>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</si>
  <si>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</si>
  <si>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</si>
  <si>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</si>
  <si>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</si>
  <si>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</si>
  <si>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</si>
  <si>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</si>
  <si>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</si>
  <si>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</si>
  <si>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</si>
  <si>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</si>
  <si>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</si>
  <si>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</si>
  <si>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</si>
  <si>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</si>
  <si>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</si>
  <si>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</si>
  <si>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</si>
  <si>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</si>
  <si>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</si>
  <si>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</si>
  <si>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</si>
  <si>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</si>
  <si>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</si>
  <si>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</si>
  <si>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</si>
  <si>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</si>
  <si>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</si>
  <si>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</si>
  <si>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</si>
  <si>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</si>
  <si>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</si>
  <si>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</si>
  <si>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</si>
  <si>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</si>
  <si>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</si>
  <si>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</si>
  <si>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</si>
  <si>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</si>
  <si>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</si>
  <si>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</si>
  <si>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</si>
  <si>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</si>
  <si>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</si>
  <si>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</si>
  <si>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</si>
  <si>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</si>
  <si>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</si>
  <si>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</si>
  <si>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</si>
  <si>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</si>
  <si>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</si>
  <si>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</si>
  <si>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</si>
  <si>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</si>
  <si>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</si>
  <si>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</si>
  <si>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</si>
  <si>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</si>
  <si>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</si>
  <si>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</si>
  <si>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</si>
  <si>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</si>
  <si>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</si>
  <si>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</si>
  <si>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</si>
  <si>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</si>
  <si>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</si>
  <si>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</si>
  <si>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</si>
  <si>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</si>
  <si>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</si>
  <si>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</si>
  <si>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</si>
  <si>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</si>
  <si>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</si>
  <si>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</si>
  <si>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</si>
  <si>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</si>
  <si>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</si>
  <si>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</si>
  <si>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</si>
  <si>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</si>
  <si>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</si>
  <si>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</si>
  <si>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</si>
  <si>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</si>
  <si>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</si>
  <si>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</si>
  <si>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</si>
  <si>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</si>
  <si>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</si>
  <si>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</si>
  <si>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</si>
  <si>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</si>
  <si>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</si>
  <si>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</si>
  <si>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</si>
  <si>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</si>
  <si>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</si>
  <si>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</si>
  <si>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</si>
  <si>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</si>
  <si>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</si>
  <si>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</si>
  <si>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</si>
  <si>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</si>
  <si>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</si>
  <si>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</si>
  <si>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</si>
  <si>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</si>
  <si>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</si>
  <si>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</si>
  <si>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</si>
  <si>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</si>
  <si>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</si>
  <si>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</si>
  <si>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</si>
  <si>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</si>
  <si>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</si>
  <si>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</si>
  <si>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</si>
  <si>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</si>
  <si>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</si>
  <si>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</si>
  <si>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</si>
  <si>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</si>
  <si>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</si>
  <si>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</si>
  <si>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</si>
  <si>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</si>
  <si>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</si>
  <si>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</si>
  <si>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</si>
  <si>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</si>
  <si>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</si>
  <si>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</si>
  <si>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</si>
  <si>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</si>
  <si>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</si>
  <si>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</si>
  <si>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</si>
  <si>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</si>
  <si>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</si>
  <si>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</si>
  <si>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</si>
  <si>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</si>
  <si>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</si>
  <si>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</si>
  <si>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</si>
  <si>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</si>
  <si>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</si>
  <si>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</si>
  <si>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</si>
  <si>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</si>
  <si>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</si>
  <si>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</si>
  <si>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</si>
  <si>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</si>
  <si>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</si>
  <si>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</si>
  <si>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</si>
  <si>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</si>
  <si>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</si>
  <si>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</si>
  <si>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</si>
  <si>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</si>
  <si>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</si>
  <si>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</si>
  <si>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</si>
  <si>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</si>
  <si>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</si>
  <si>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</si>
  <si>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</si>
  <si>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</si>
  <si>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</si>
  <si>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</si>
  <si>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</si>
  <si>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</si>
  <si>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</si>
  <si>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</si>
  <si>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</si>
  <si>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</si>
  <si>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</si>
  <si>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</si>
  <si>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</si>
  <si>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</si>
  <si>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</si>
  <si>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</si>
  <si>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</si>
  <si>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</si>
  <si>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</si>
  <si>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</si>
  <si>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</si>
  <si>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</si>
  <si>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</si>
  <si>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</si>
  <si>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</si>
  <si>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</si>
  <si>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</si>
  <si>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</si>
  <si>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</si>
  <si>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</si>
  <si>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</si>
  <si>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</si>
  <si>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</si>
  <si>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</si>
  <si>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</si>
  <si>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</si>
  <si>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</si>
  <si>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</si>
  <si>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</si>
  <si>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</si>
  <si>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</si>
  <si>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</si>
  <si>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</si>
  <si>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</si>
  <si>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</si>
  <si>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</si>
  <si>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</si>
  <si>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</si>
  <si>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</si>
  <si>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</si>
  <si>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</si>
  <si>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</si>
  <si>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</si>
  <si>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</si>
  <si>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</si>
  <si>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</si>
  <si>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</si>
  <si>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</si>
  <si>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</si>
  <si>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</si>
  <si>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</si>
  <si>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</si>
  <si>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</si>
  <si>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</si>
  <si>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</si>
  <si>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</si>
  <si>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</si>
  <si>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</si>
  <si>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</si>
  <si>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</si>
  <si>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</si>
  <si>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</si>
  <si>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</si>
  <si>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</si>
  <si>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</si>
  <si>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</si>
  <si>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</si>
  <si>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</si>
  <si>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</si>
  <si>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</si>
  <si>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</si>
  <si>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</si>
  <si>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</si>
  <si>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</si>
  <si>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</si>
  <si>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</si>
  <si>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</si>
  <si>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</si>
  <si>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</si>
  <si>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</si>
  <si>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</si>
  <si>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</si>
  <si>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</si>
  <si>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</si>
  <si>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</si>
  <si>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</si>
  <si>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</si>
  <si>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</si>
  <si>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</si>
  <si>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</si>
  <si>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</si>
  <si>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</si>
  <si>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</si>
  <si>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</si>
  <si>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</si>
  <si>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</si>
  <si>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</si>
  <si>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</si>
  <si>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</si>
  <si>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</si>
  <si>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</si>
  <si>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</si>
  <si>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</si>
  <si>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</si>
  <si>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</si>
  <si>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</si>
  <si>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</si>
  <si>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</si>
  <si>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</si>
  <si>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</si>
  <si>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</si>
  <si>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</si>
  <si>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</si>
  <si>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</si>
  <si>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</si>
  <si>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</si>
  <si>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</si>
  <si>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</si>
  <si>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</si>
  <si>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</si>
  <si>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</si>
  <si>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</si>
  <si>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</si>
  <si>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</si>
  <si>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</si>
  <si>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</si>
  <si>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</si>
  <si>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</si>
  <si>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</si>
  <si>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</si>
  <si>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</si>
  <si>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</si>
  <si>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</si>
  <si>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</si>
  <si>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</si>
  <si>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</si>
  <si>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</si>
  <si>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</si>
  <si>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</si>
  <si>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</si>
  <si>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</si>
  <si>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</si>
  <si>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</si>
  <si>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</si>
  <si>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</si>
  <si>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</si>
  <si>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</si>
  <si>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</si>
  <si>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</si>
  <si>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</si>
  <si>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</si>
  <si>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</si>
  <si>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</si>
  <si>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</si>
  <si>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</si>
  <si>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</si>
  <si>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</si>
  <si>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</si>
  <si>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</si>
  <si>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</si>
  <si>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</si>
  <si>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</si>
  <si>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</si>
  <si>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</si>
  <si>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</si>
  <si>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</si>
  <si>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</si>
  <si>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</si>
  <si>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</si>
  <si>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</si>
  <si>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</si>
  <si>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</si>
  <si>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</si>
  <si>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</si>
  <si>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</si>
  <si>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</si>
  <si>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</si>
  <si>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</si>
  <si>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</si>
  <si>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</si>
  <si>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</si>
  <si>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</si>
  <si>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</si>
  <si>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</si>
  <si>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</si>
  <si>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</si>
  <si>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</si>
  <si>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</si>
  <si>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</si>
  <si>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</si>
  <si>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</si>
  <si>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</si>
  <si>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</si>
  <si>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</si>
  <si>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</si>
  <si>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</si>
  <si>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</si>
  <si>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</si>
  <si>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</si>
  <si>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</si>
  <si>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</si>
  <si>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</si>
  <si>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</si>
  <si>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</si>
  <si>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</si>
  <si>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</si>
  <si>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</si>
  <si>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</si>
  <si>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</si>
  <si>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</si>
  <si>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</si>
  <si>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</si>
  <si>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</si>
  <si>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</si>
  <si>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</si>
  <si>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</si>
  <si>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</si>
  <si>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</si>
  <si>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</si>
  <si>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</si>
  <si>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</si>
  <si>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</si>
  <si>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</si>
  <si>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</si>
  <si>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</si>
  <si>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</si>
  <si>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</si>
  <si>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</si>
  <si>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</si>
  <si>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</si>
  <si>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</si>
  <si>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</si>
  <si>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</si>
  <si>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</si>
  <si>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</si>
  <si>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</si>
  <si>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</si>
  <si>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</si>
  <si>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</si>
  <si>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</si>
  <si>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</si>
  <si>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</si>
  <si>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</si>
  <si>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</si>
  <si>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</si>
  <si>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</si>
  <si>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</si>
  <si>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</si>
  <si>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</si>
  <si>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</si>
  <si>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</si>
  <si>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</si>
  <si>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</si>
  <si>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</si>
  <si>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</si>
  <si>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</si>
  <si>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</si>
  <si>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</si>
  <si>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</si>
  <si>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</si>
  <si>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</si>
  <si>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</si>
  <si>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</si>
  <si>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</si>
  <si>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</si>
  <si>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</si>
  <si>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</si>
  <si>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</si>
  <si>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</si>
  <si>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</si>
  <si>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</si>
  <si>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</si>
  <si>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</si>
  <si>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</si>
  <si>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</si>
  <si>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</si>
  <si>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</si>
  <si>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</si>
  <si>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</si>
  <si>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</si>
  <si>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</si>
  <si>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</si>
  <si>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</si>
  <si>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</si>
  <si>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</si>
  <si>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</si>
  <si>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</si>
  <si>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</si>
  <si>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</si>
  <si>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</si>
  <si>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</si>
  <si>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</si>
  <si>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</si>
  <si>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</si>
  <si>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</si>
  <si>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</si>
  <si>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</si>
  <si>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</si>
  <si>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</si>
  <si>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</si>
  <si>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</si>
  <si>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</si>
  <si>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</si>
  <si>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</si>
  <si>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</si>
  <si>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</si>
  <si>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</si>
  <si>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</si>
  <si>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</si>
  <si>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</si>
  <si>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</si>
  <si>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</si>
  <si>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</si>
  <si>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</si>
  <si>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</si>
  <si>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</si>
  <si>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</si>
  <si>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</si>
  <si>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</si>
  <si>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</si>
  <si>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</si>
  <si>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</si>
  <si>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</si>
  <si>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</si>
  <si>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</si>
  <si>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</si>
  <si>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</si>
  <si>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</si>
  <si>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</si>
  <si>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</si>
  <si>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</si>
  <si>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</si>
  <si>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</si>
  <si>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</si>
  <si>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</si>
  <si>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</si>
  <si>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</si>
  <si>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</si>
  <si>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</si>
  <si>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</si>
  <si>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</si>
  <si>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</si>
  <si>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</si>
  <si>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</si>
  <si>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</si>
  <si>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</si>
  <si>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</si>
  <si>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</si>
  <si>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</si>
  <si>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</si>
  <si>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</si>
  <si>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</si>
  <si>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</si>
  <si>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</si>
  <si>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</si>
  <si>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</si>
  <si>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</si>
  <si>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</si>
  <si>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</si>
  <si>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</si>
  <si>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</si>
  <si>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</si>
  <si>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</si>
  <si>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</si>
  <si>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</si>
  <si>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</si>
  <si>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</si>
  <si>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</si>
  <si>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</si>
  <si>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</si>
  <si>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</si>
  <si>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</si>
  <si>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</si>
  <si>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</si>
  <si>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</si>
  <si>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</si>
  <si>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</si>
  <si>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</si>
  <si>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</si>
  <si>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</si>
  <si>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</si>
  <si>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</si>
  <si>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</si>
  <si>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</si>
  <si>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</si>
  <si>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</si>
  <si>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</si>
  <si>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</si>
  <si>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</si>
  <si>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</si>
  <si>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</si>
  <si>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</si>
  <si>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</si>
  <si>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</si>
  <si>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</si>
  <si>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</si>
  <si>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</si>
  <si>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</si>
  <si>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</si>
  <si>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</si>
  <si>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</si>
  <si>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</si>
  <si>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</si>
  <si>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</si>
  <si>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</si>
  <si>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</si>
  <si>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</si>
  <si>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</si>
  <si>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</si>
  <si>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</si>
  <si>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</si>
  <si>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</si>
  <si>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</si>
  <si>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</si>
  <si>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</si>
  <si>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</si>
  <si>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</si>
  <si>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</si>
  <si>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</si>
  <si>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</si>
  <si>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</si>
  <si>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</si>
  <si>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</si>
  <si>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</si>
  <si>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</si>
  <si>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</si>
  <si>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</si>
  <si>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</si>
  <si>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</si>
  <si>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</si>
  <si>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</si>
  <si>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</si>
  <si>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</si>
  <si>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</si>
  <si>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</si>
  <si>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</si>
  <si>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</si>
  <si>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</si>
  <si>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</si>
  <si>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</si>
  <si>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</si>
  <si>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</si>
  <si>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</si>
  <si>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</si>
  <si>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</si>
  <si>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</si>
  <si>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</si>
  <si>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</si>
  <si>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</si>
  <si>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</si>
  <si>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</si>
  <si>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</si>
  <si>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</si>
  <si>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</si>
  <si>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</si>
  <si>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</si>
  <si>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</si>
  <si>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</si>
  <si>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</si>
  <si>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</si>
  <si>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</si>
  <si>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</si>
  <si>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</si>
  <si>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</si>
  <si>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</si>
  <si>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</si>
  <si>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</si>
  <si>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</si>
  <si>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</si>
  <si>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</si>
  <si>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</si>
  <si>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</si>
  <si>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</si>
  <si>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</si>
  <si>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</si>
  <si>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</si>
  <si>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</si>
  <si>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</si>
  <si>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</si>
  <si>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</si>
  <si>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</si>
  <si>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</si>
  <si>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</si>
  <si>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</si>
  <si>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</si>
  <si>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</si>
  <si>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</si>
  <si>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</si>
  <si>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</si>
  <si>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</si>
  <si>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</si>
  <si>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</si>
  <si>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</si>
  <si>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</si>
  <si>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</si>
  <si>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</si>
  <si>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</si>
  <si>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</si>
  <si>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</si>
  <si>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</si>
  <si>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</si>
  <si>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</si>
  <si>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</si>
  <si>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</si>
  <si>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</si>
  <si>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</si>
  <si>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</si>
  <si>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</si>
  <si>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</si>
  <si>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</si>
  <si>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</si>
  <si>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</si>
  <si>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</si>
  <si>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</si>
  <si>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</si>
  <si>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</si>
  <si>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</si>
  <si>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</si>
  <si>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</si>
  <si>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</si>
  <si>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</si>
  <si>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</si>
  <si>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</si>
  <si>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</si>
  <si>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</si>
  <si>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</si>
  <si>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</si>
  <si>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</si>
  <si>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</si>
  <si>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</si>
  <si>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</si>
  <si>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</si>
  <si>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</si>
  <si>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</si>
  <si>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</si>
  <si>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</si>
  <si>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</si>
  <si>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</si>
  <si>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</si>
  <si>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</si>
  <si>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</si>
  <si>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</si>
  <si>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</si>
  <si>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</si>
  <si>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</si>
  <si>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</si>
  <si>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</si>
  <si>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</si>
  <si>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</si>
  <si>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</si>
  <si>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</si>
  <si>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</si>
  <si>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</si>
  <si>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</si>
  <si>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</si>
  <si>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</si>
  <si>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</si>
  <si>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</si>
  <si>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</si>
  <si>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</si>
  <si>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</si>
  <si>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</si>
  <si>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</si>
  <si>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</si>
  <si>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</si>
  <si>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</si>
  <si>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</si>
  <si>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</si>
  <si>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</si>
  <si>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</si>
  <si>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</si>
  <si>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</si>
  <si>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</si>
  <si>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</si>
  <si>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</si>
  <si>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</si>
  <si>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</si>
  <si>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</si>
  <si>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</si>
  <si>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</si>
  <si>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</si>
  <si>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</si>
  <si>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</si>
  <si>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</si>
  <si>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</si>
  <si>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</si>
  <si>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</si>
  <si>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</si>
  <si>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</si>
  <si>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</si>
  <si>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</si>
  <si>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</si>
  <si>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</si>
  <si>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</si>
  <si>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</si>
  <si>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</si>
  <si>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</si>
  <si>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</si>
  <si>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</si>
  <si>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</si>
  <si>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</si>
  <si>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</si>
  <si>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</si>
  <si>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</si>
  <si>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</si>
  <si>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</si>
  <si>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</si>
  <si>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</si>
  <si>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</si>
  <si>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</si>
  <si>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</si>
  <si>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</si>
  <si>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</si>
  <si>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</si>
  <si>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</si>
  <si>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</si>
  <si>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</si>
  <si>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</si>
  <si>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</si>
  <si>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</si>
  <si>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</si>
  <si>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</si>
  <si>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</si>
  <si>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</si>
  <si>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</si>
  <si>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</si>
  <si>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</si>
  <si>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</si>
  <si>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</si>
  <si>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</si>
  <si>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</si>
  <si>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</si>
  <si>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</si>
  <si>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</si>
  <si>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</si>
  <si>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</si>
  <si>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</si>
  <si>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</si>
  <si>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</si>
  <si>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</si>
  <si>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</si>
  <si>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</si>
  <si>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</si>
  <si>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</si>
  <si>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</si>
  <si>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</si>
  <si>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</si>
  <si>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</si>
  <si>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</si>
  <si>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</si>
  <si>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</si>
  <si>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</si>
  <si>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</si>
  <si>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</si>
  <si>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</si>
  <si>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</si>
  <si>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</si>
  <si>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</si>
  <si>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</si>
  <si>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</si>
  <si>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</si>
  <si>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</si>
  <si>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</si>
  <si>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</si>
  <si>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</si>
  <si>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</si>
  <si>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</si>
  <si>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</si>
  <si>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</si>
  <si>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</si>
  <si>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</si>
  <si>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</si>
  <si>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</si>
  <si>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</si>
  <si>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</si>
  <si>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</si>
  <si>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</si>
  <si>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</si>
  <si>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</si>
  <si>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</si>
  <si>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</si>
  <si>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</si>
  <si>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</si>
  <si>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</si>
  <si>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</si>
  <si>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</si>
  <si>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</si>
  <si>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</si>
  <si>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</si>
  <si>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</si>
  <si>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</si>
  <si>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</si>
  <si>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</si>
  <si>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</si>
  <si>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</si>
  <si>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</si>
  <si>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</si>
  <si>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</si>
  <si>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</si>
  <si>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</si>
  <si>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</si>
  <si>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</si>
  <si>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</si>
  <si>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</si>
  <si>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</si>
  <si>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</si>
  <si>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</si>
  <si>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</si>
  <si>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</si>
  <si>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</si>
  <si>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</si>
  <si>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</si>
  <si>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</si>
  <si>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</si>
  <si>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</si>
  <si>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</si>
  <si>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</si>
  <si>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</si>
  <si>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</si>
  <si>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</si>
  <si>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</si>
  <si>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</si>
  <si>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</si>
  <si>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</si>
  <si>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</si>
  <si>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</si>
  <si>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</si>
  <si>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</si>
  <si>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</si>
  <si>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</si>
  <si>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</si>
  <si>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</si>
  <si>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</si>
  <si>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</si>
  <si>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</si>
  <si>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</si>
  <si>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</si>
  <si>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</si>
  <si>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</si>
  <si>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</si>
  <si>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</si>
  <si>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</si>
  <si>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</si>
  <si>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</si>
  <si>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</si>
  <si>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</si>
  <si>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</si>
  <si>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</si>
  <si>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</si>
  <si>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</si>
  <si>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</si>
  <si>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</si>
  <si>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</si>
  <si>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</si>
  <si>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</si>
  <si>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</si>
  <si>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</si>
  <si>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</si>
  <si>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</si>
  <si>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</si>
  <si>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</si>
  <si>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</si>
  <si>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</si>
  <si>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</si>
  <si>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</si>
  <si>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</si>
  <si>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</si>
  <si>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</si>
  <si>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</si>
  <si>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</si>
  <si>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</si>
  <si>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</si>
  <si>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</si>
  <si>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</si>
  <si>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</si>
  <si>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</si>
  <si>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</si>
  <si>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</si>
  <si>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</si>
  <si>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</si>
  <si>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</si>
  <si>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</si>
  <si>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</si>
  <si>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</si>
  <si>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</si>
  <si>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</si>
  <si>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</si>
  <si>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</si>
  <si>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</si>
  <si>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</si>
  <si>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</si>
  <si>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</si>
  <si>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</si>
  <si>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</si>
  <si>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</si>
  <si>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</si>
  <si>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</si>
  <si>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</si>
  <si>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</si>
  <si>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</si>
  <si>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</si>
  <si>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</si>
  <si>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</si>
  <si>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</si>
  <si>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</si>
  <si>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</si>
  <si>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</si>
  <si>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</si>
  <si>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</si>
  <si>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</si>
  <si>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</si>
  <si>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</si>
  <si>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</si>
  <si>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</si>
  <si>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</si>
  <si>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</si>
  <si>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</si>
  <si>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</si>
  <si>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</si>
  <si>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</si>
  <si>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</si>
  <si>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</si>
  <si>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</si>
  <si>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</si>
  <si>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</si>
  <si>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</si>
  <si>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</si>
  <si>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</si>
  <si>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</si>
  <si>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</si>
  <si>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</si>
  <si>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</si>
  <si>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</si>
  <si>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</si>
  <si>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</si>
  <si>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</si>
  <si>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</si>
  <si>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</si>
  <si>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</si>
  <si>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</si>
  <si>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</si>
  <si>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</si>
  <si>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</si>
  <si>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</si>
  <si>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</si>
  <si>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</si>
  <si>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</si>
  <si>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</si>
  <si>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</si>
  <si>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</si>
  <si>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</si>
  <si>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</si>
  <si>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</si>
  <si>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</si>
  <si>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</si>
  <si>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</si>
  <si>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</si>
  <si>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</si>
  <si>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</si>
  <si>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</si>
  <si>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</si>
  <si>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</si>
  <si>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</si>
  <si>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</si>
  <si>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</si>
  <si>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</si>
  <si>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</si>
  <si>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</si>
  <si>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</si>
  <si>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</si>
  <si>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</si>
  <si>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</si>
  <si>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</si>
  <si>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</si>
  <si>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</si>
  <si>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</si>
  <si>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</si>
  <si>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</si>
  <si>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</si>
  <si>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</si>
  <si>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</si>
  <si>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</si>
  <si>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</si>
  <si>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</si>
  <si>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</si>
  <si>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</si>
  <si>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</si>
  <si>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</si>
  <si>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</si>
  <si>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</si>
  <si>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</si>
  <si>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</si>
  <si>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</si>
  <si>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</si>
  <si>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</si>
  <si>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</si>
  <si>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</si>
  <si>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</si>
  <si>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</si>
  <si>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</si>
  <si>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</si>
  <si>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</si>
  <si>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</si>
  <si>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</si>
  <si>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</si>
  <si>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</si>
  <si>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</si>
  <si>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</si>
  <si>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</si>
  <si>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</si>
  <si>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</si>
  <si>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</si>
  <si>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</si>
  <si>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</si>
  <si>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</si>
  <si>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</si>
  <si>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</si>
  <si>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</si>
  <si>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</si>
  <si>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</si>
  <si>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</si>
  <si>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</si>
  <si>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</si>
  <si>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</si>
  <si>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</si>
  <si>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</si>
  <si>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</si>
  <si>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</si>
  <si>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</si>
  <si>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</si>
  <si>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</si>
  <si>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</si>
  <si>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</si>
  <si>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</si>
  <si>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</si>
  <si>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</si>
  <si>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</si>
  <si>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</si>
  <si>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</si>
  <si>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</si>
  <si>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</si>
  <si>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</si>
  <si>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</si>
  <si>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</si>
  <si>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</si>
  <si>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</si>
  <si>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</si>
  <si>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</si>
  <si>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</si>
  <si>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</si>
  <si>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</si>
  <si>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</si>
  <si>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</si>
  <si>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</si>
  <si>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</si>
  <si>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</si>
  <si>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</si>
  <si>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</si>
  <si>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</si>
  <si>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</si>
  <si>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</si>
  <si>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</si>
  <si>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</si>
  <si>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</si>
  <si>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</si>
  <si>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</si>
  <si>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</si>
  <si>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</si>
  <si>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</si>
  <si>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</si>
  <si>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</si>
  <si>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</si>
  <si>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</si>
  <si>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</si>
  <si>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</si>
  <si>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</si>
  <si>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</si>
  <si>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</si>
  <si>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</si>
  <si>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</si>
  <si>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</si>
  <si>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</si>
  <si>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</si>
  <si>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</si>
  <si>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</si>
  <si>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</si>
  <si>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</si>
  <si>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</si>
  <si>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</si>
  <si>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</si>
  <si>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</si>
  <si>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</si>
  <si>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</si>
  <si>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</si>
  <si>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</si>
  <si>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</si>
  <si>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</si>
  <si>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</si>
  <si>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</si>
  <si>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</si>
  <si>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</si>
  <si>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</si>
  <si>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</si>
  <si>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</si>
  <si>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</si>
  <si>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</si>
  <si>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</si>
  <si>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</si>
  <si>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</si>
  <si>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</si>
  <si>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</si>
  <si>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</si>
  <si>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</si>
  <si>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</si>
  <si>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</si>
  <si>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</si>
  <si>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</si>
  <si>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</si>
  <si>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</si>
  <si>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</si>
  <si>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</si>
  <si>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</si>
  <si>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</si>
  <si>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</si>
  <si>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</si>
  <si>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</si>
  <si>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</si>
  <si>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</si>
  <si>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</si>
  <si>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</si>
  <si>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</si>
  <si>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</si>
  <si>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</si>
  <si>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</si>
  <si>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</si>
  <si>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</si>
  <si>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</si>
  <si>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</si>
  <si>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</si>
  <si>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</si>
  <si>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</si>
  <si>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</si>
  <si>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</si>
  <si>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</si>
  <si>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</si>
  <si>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</si>
  <si>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</si>
  <si>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</si>
  <si>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</si>
  <si>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</si>
  <si>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</si>
  <si>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</si>
  <si>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</si>
  <si>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</si>
  <si>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</si>
  <si>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</si>
  <si>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</si>
  <si>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</si>
  <si>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</si>
  <si>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</si>
  <si>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</si>
  <si>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</si>
  <si>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</si>
  <si>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</si>
  <si>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</si>
  <si>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</si>
  <si>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</si>
  <si>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</si>
  <si>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</si>
  <si>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</si>
  <si>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</si>
  <si>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</si>
  <si>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</si>
  <si>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</si>
  <si>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</si>
  <si>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</si>
  <si>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</si>
  <si>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</si>
  <si>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</si>
  <si>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</si>
  <si>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</si>
  <si>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</si>
  <si>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</si>
  <si>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</si>
  <si>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</si>
  <si>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</si>
  <si>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</si>
  <si>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</si>
  <si>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</si>
  <si>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</si>
  <si>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</si>
  <si>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</si>
  <si>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</si>
  <si>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</si>
  <si>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</si>
  <si>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</si>
  <si>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</si>
  <si>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</si>
  <si>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</si>
  <si>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</si>
  <si>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</si>
  <si>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</si>
  <si>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</si>
  <si>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</si>
  <si>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</si>
  <si>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</si>
  <si>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</si>
  <si>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</si>
  <si>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</si>
  <si>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</si>
  <si>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</si>
  <si>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</si>
  <si>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</si>
  <si>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</si>
  <si>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</si>
  <si>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</si>
  <si>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</si>
  <si>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</si>
  <si>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</si>
  <si>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</si>
  <si>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</si>
  <si>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</si>
  <si>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</si>
  <si>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</si>
  <si>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</si>
  <si>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</si>
  <si>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</si>
  <si>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</si>
  <si>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</si>
  <si>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</si>
  <si>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</si>
  <si>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</si>
  <si>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</si>
  <si>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</si>
  <si>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</si>
  <si>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</si>
  <si>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</si>
  <si>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</si>
  <si>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</si>
  <si>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</si>
  <si>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</si>
  <si>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</si>
  <si>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</si>
  <si>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</si>
  <si>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</si>
  <si>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</si>
  <si>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</si>
  <si>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</si>
  <si>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</si>
  <si>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</si>
  <si>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</si>
  <si>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</si>
  <si>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</si>
  <si>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</si>
  <si>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</si>
  <si>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</si>
  <si>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</si>
  <si>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</si>
  <si>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</si>
  <si>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</si>
  <si>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</si>
  <si>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</si>
  <si>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</si>
  <si>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</si>
  <si>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</si>
  <si>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</si>
  <si>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</si>
  <si>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</si>
  <si>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</si>
  <si>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</si>
  <si>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</si>
  <si>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</si>
  <si>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</si>
  <si>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</si>
  <si>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</si>
  <si>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</si>
  <si>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</si>
  <si>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</si>
  <si>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</si>
  <si>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</si>
  <si>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</si>
  <si>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</si>
  <si>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</si>
  <si>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</si>
  <si>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</si>
  <si>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</si>
  <si>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</si>
  <si>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</si>
  <si>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</si>
  <si>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</si>
  <si>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</si>
  <si>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</si>
  <si>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</si>
  <si>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</si>
  <si>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</si>
  <si>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</si>
  <si>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</si>
  <si>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</si>
  <si>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</si>
  <si>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</si>
  <si>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</si>
  <si>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</si>
  <si>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</si>
  <si>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</si>
  <si>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</si>
  <si>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</si>
  <si>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</si>
  <si>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</si>
  <si>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</si>
  <si>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</si>
  <si>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</si>
  <si>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</si>
  <si>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</si>
  <si>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</si>
  <si>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</si>
  <si>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</si>
  <si>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</si>
  <si>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</si>
  <si>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</si>
  <si>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</si>
  <si>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</si>
  <si>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</si>
  <si>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</si>
  <si>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</si>
  <si>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</si>
  <si>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</si>
  <si>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</si>
  <si>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</si>
  <si>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</si>
  <si>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</si>
  <si>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</si>
  <si>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</si>
  <si>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</si>
  <si>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</si>
  <si>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</si>
  <si>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</si>
  <si>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</si>
  <si>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</si>
  <si>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</si>
  <si>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</si>
  <si>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</si>
  <si>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</si>
  <si>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</si>
  <si>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</si>
  <si>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</si>
  <si>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</si>
  <si>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</si>
  <si>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</si>
  <si>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</si>
  <si>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</si>
  <si>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</si>
  <si>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</si>
  <si>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</si>
  <si>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</si>
  <si>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</si>
  <si>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</si>
  <si>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</si>
  <si>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</si>
  <si>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</si>
  <si>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</si>
  <si>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</si>
  <si>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</si>
  <si>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</si>
  <si>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</si>
  <si>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</si>
  <si>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</si>
  <si>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</si>
  <si>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</si>
  <si>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</si>
  <si>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</si>
  <si>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</si>
  <si>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</si>
  <si>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</si>
  <si>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</si>
  <si>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</si>
  <si>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</si>
  <si>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</si>
  <si>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</si>
  <si>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</si>
  <si>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</si>
  <si>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</si>
  <si>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</si>
  <si>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</si>
  <si>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</si>
  <si>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</si>
  <si>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</si>
  <si>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</si>
  <si>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</si>
  <si>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</si>
  <si>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</si>
  <si>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</si>
  <si>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</si>
  <si>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</si>
  <si>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</si>
  <si>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</si>
  <si>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</si>
  <si>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</si>
  <si>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</si>
  <si>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</si>
  <si>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</si>
  <si>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</si>
  <si>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</si>
  <si>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</si>
  <si>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</si>
  <si>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</si>
  <si>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</si>
  <si>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</si>
  <si>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</si>
  <si>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</si>
  <si>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</si>
  <si>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</si>
  <si>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</si>
  <si>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</si>
  <si>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</si>
  <si>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</si>
  <si>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</si>
  <si>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</si>
  <si>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</si>
  <si>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</si>
  <si>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</si>
  <si>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</si>
  <si>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</si>
  <si>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</si>
  <si>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</si>
  <si>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</si>
  <si>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</si>
  <si>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</si>
  <si>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</si>
  <si>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</si>
  <si>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</si>
  <si>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</si>
  <si>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</si>
  <si>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</si>
  <si>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</si>
  <si>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</si>
  <si>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</si>
  <si>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</si>
  <si>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</si>
  <si>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</si>
  <si>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</si>
  <si>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</si>
  <si>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</si>
  <si>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</si>
  <si>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</si>
  <si>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</si>
  <si>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</si>
  <si>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</si>
  <si>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</si>
  <si>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</si>
  <si>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</si>
  <si>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</si>
  <si>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</si>
  <si>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</si>
  <si>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</si>
  <si>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</si>
  <si>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</si>
  <si>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</si>
  <si>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</si>
  <si>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</si>
  <si>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</si>
  <si>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</si>
  <si>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</si>
  <si>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</si>
  <si>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</si>
  <si>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</si>
  <si>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</si>
  <si>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</si>
  <si>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</si>
  <si>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</si>
  <si>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</si>
  <si>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</si>
  <si>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</si>
  <si>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</si>
  <si>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</si>
  <si>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</si>
  <si>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</si>
  <si>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</si>
  <si>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</si>
  <si>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</si>
  <si>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</si>
  <si>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</si>
  <si>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</si>
  <si>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</si>
  <si>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</si>
  <si>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</si>
  <si>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</si>
  <si>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</si>
  <si>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</si>
  <si>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</si>
  <si>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</si>
  <si>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</si>
  <si>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</si>
  <si>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</si>
  <si>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</si>
  <si>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</si>
  <si>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</si>
  <si>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</si>
  <si>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</si>
  <si>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</si>
  <si>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</si>
  <si>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</si>
  <si>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</si>
  <si>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</si>
  <si>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</si>
  <si>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</si>
  <si>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</si>
  <si>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</si>
  <si>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</si>
  <si>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</si>
  <si>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</si>
  <si>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</si>
  <si>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</si>
  <si>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</si>
  <si>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</si>
  <si>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</si>
  <si>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</si>
  <si>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</si>
  <si>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</si>
  <si>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</si>
  <si>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</si>
  <si>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</si>
  <si>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</si>
  <si>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</si>
  <si>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</si>
  <si>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</si>
  <si>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</si>
  <si>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</si>
  <si>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</si>
  <si>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</si>
  <si>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</si>
  <si>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</si>
  <si>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</si>
  <si>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</si>
  <si>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</si>
  <si>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</si>
  <si>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</si>
  <si>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</si>
  <si>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</si>
  <si>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</si>
  <si>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</si>
  <si>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</si>
  <si>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</si>
  <si>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</si>
  <si>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</si>
  <si>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</si>
  <si>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</si>
  <si>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</si>
  <si>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</si>
  <si>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</si>
  <si>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</si>
  <si>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</si>
  <si>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</si>
  <si>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</si>
  <si>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</si>
  <si>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</si>
  <si>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</si>
  <si>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</si>
  <si>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</si>
  <si>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</si>
  <si>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</si>
  <si>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</si>
  <si>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</si>
  <si>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</si>
  <si>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</si>
  <si>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</si>
  <si>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</si>
  <si>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</si>
  <si>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</si>
  <si>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</si>
  <si>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</si>
  <si>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</si>
  <si>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</si>
  <si>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</si>
  <si>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</si>
  <si>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</si>
  <si>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</si>
  <si>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</si>
  <si>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</si>
  <si>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</si>
  <si>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</si>
  <si>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</si>
  <si>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</si>
  <si>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</si>
  <si>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</si>
  <si>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</si>
  <si>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</si>
  <si>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</si>
  <si>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</si>
  <si>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</si>
  <si>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</si>
  <si>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</si>
  <si>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</si>
  <si>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</si>
  <si>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</si>
  <si>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</si>
  <si>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</si>
  <si>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</si>
  <si>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</si>
  <si>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</si>
  <si>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</si>
  <si>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</si>
  <si>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</si>
  <si>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</si>
  <si>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</si>
  <si>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</si>
  <si>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</si>
  <si>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</si>
  <si>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</si>
  <si>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</si>
  <si>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</si>
  <si>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</si>
  <si>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</si>
  <si>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</si>
  <si>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</si>
  <si>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</si>
  <si>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</si>
  <si>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</si>
  <si>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</si>
  <si>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</si>
  <si>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</si>
  <si>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</si>
  <si>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</si>
  <si>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</si>
  <si>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</si>
  <si>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</si>
  <si>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</si>
  <si>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</si>
  <si>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</si>
  <si>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</si>
  <si>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</si>
  <si>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</si>
  <si>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</si>
  <si>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</si>
  <si>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</si>
  <si>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</si>
  <si>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</si>
  <si>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</si>
  <si>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</si>
  <si>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</si>
  <si>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</si>
  <si>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</si>
  <si>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</si>
  <si>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</si>
  <si>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</si>
  <si>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</si>
  <si>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</si>
  <si>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</si>
  <si>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</si>
  <si>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</si>
  <si>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</si>
  <si>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</si>
  <si>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</si>
  <si>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</si>
  <si>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</si>
  <si>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</si>
  <si>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</si>
  <si>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</si>
  <si>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</si>
  <si>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</si>
  <si>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</si>
  <si>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</si>
  <si>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</si>
  <si>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</si>
  <si>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</si>
  <si>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</si>
  <si>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</si>
  <si>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</si>
  <si>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</si>
  <si>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</si>
  <si>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</si>
  <si>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</si>
  <si>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</si>
  <si>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</si>
  <si>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</si>
  <si>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</si>
  <si>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</si>
  <si>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</si>
  <si>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</si>
  <si>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</si>
  <si>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</si>
  <si>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</si>
  <si>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</si>
  <si>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</si>
  <si>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</si>
  <si>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</si>
  <si>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</si>
  <si>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</si>
  <si>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</si>
  <si>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</si>
  <si>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</si>
  <si>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</si>
  <si>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</si>
  <si>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</si>
  <si>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</si>
  <si>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</si>
  <si>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</si>
  <si>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</si>
  <si>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</si>
  <si>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</si>
  <si>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</si>
  <si>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</si>
  <si>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</si>
  <si>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</si>
  <si>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</si>
  <si>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</si>
  <si>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</si>
  <si>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</si>
  <si>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</si>
  <si>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</si>
  <si>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</si>
  <si>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</si>
  <si>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</si>
  <si>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</si>
  <si>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</si>
  <si>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</si>
  <si>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</si>
  <si>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</si>
  <si>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</si>
  <si>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</si>
  <si>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</si>
  <si>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</si>
  <si>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</si>
  <si>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</si>
  <si>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</si>
  <si>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</si>
  <si>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</si>
  <si>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</si>
  <si>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</si>
  <si>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</si>
  <si>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</si>
  <si>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</si>
  <si>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</si>
  <si>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</si>
  <si>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</si>
  <si>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</si>
  <si>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</si>
  <si>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</si>
  <si>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</si>
  <si>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</si>
  <si>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</si>
  <si>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</si>
  <si>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</si>
  <si>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</si>
  <si>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</si>
  <si>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</si>
  <si>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</si>
  <si>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</si>
  <si>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</si>
  <si>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</si>
  <si>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</si>
  <si>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</si>
  <si>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</si>
  <si>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</si>
  <si>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</si>
  <si>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</si>
  <si>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</si>
  <si>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</si>
  <si>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</si>
  <si>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</si>
  <si>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</si>
  <si>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</si>
  <si>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</si>
  <si>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</si>
  <si>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</si>
  <si>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</si>
  <si>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</si>
  <si>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</si>
  <si>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</si>
  <si>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</si>
  <si>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</si>
  <si>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</si>
  <si>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</si>
  <si>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</si>
  <si>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</si>
  <si>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</si>
  <si>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</si>
  <si>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</si>
  <si>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</si>
  <si>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</si>
  <si>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</si>
  <si>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</si>
  <si>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</si>
  <si>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</si>
  <si>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</si>
  <si>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</si>
  <si>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</si>
  <si>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</si>
  <si>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</si>
  <si>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</si>
  <si>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</si>
  <si>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</si>
  <si>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</si>
  <si>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</si>
  <si>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</si>
  <si>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</si>
  <si>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</si>
  <si>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</si>
  <si>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</si>
  <si>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</si>
  <si>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</si>
  <si>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</si>
  <si>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</si>
  <si>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</si>
  <si>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</si>
  <si>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</si>
  <si>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</si>
  <si>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</si>
  <si>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</si>
  <si>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</si>
  <si>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</si>
  <si>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</si>
  <si>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</si>
  <si>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</si>
  <si>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</si>
  <si>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</si>
  <si>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</si>
  <si>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</si>
  <si>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</si>
  <si>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</si>
  <si>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</si>
  <si>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</si>
  <si>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</si>
  <si>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</si>
  <si>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</si>
  <si>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</si>
  <si>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</si>
  <si>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</si>
  <si>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</si>
  <si>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</si>
  <si>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</si>
  <si>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</si>
  <si>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</si>
  <si>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</si>
  <si>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</si>
  <si>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</si>
  <si>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</si>
  <si>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</si>
  <si>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</si>
  <si>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</si>
  <si>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</si>
  <si>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</si>
  <si>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</si>
  <si>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</si>
  <si>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</si>
  <si>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</si>
  <si>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</si>
  <si>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</si>
  <si>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</si>
  <si>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</si>
  <si>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</si>
  <si>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</si>
  <si>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</si>
  <si>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</si>
  <si>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</si>
  <si>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</si>
  <si>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</si>
  <si>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</si>
  <si>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</si>
  <si>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</si>
  <si>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</si>
  <si>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</si>
  <si>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</si>
  <si>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</si>
  <si>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</si>
  <si>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</si>
  <si>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</si>
  <si>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</si>
  <si>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</si>
  <si>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</si>
  <si>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</si>
  <si>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</si>
  <si>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</si>
  <si>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</si>
  <si>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</si>
  <si>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</si>
  <si>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</si>
  <si>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</si>
  <si>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</si>
  <si>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</si>
  <si>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</si>
  <si>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</si>
  <si>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</si>
  <si>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</si>
  <si>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</si>
  <si>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</si>
  <si>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</si>
  <si>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</si>
  <si>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</si>
  <si>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</si>
  <si>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</si>
  <si>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</si>
  <si>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</si>
  <si>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</si>
  <si>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</si>
  <si>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</si>
  <si>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</si>
  <si>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</si>
  <si>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</si>
  <si>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</si>
  <si>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</si>
  <si>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</si>
  <si>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</si>
  <si>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</si>
  <si>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</si>
  <si>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</si>
  <si>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</si>
  <si>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</si>
  <si>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</si>
  <si>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</si>
  <si>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</si>
  <si>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</si>
  <si>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</si>
  <si>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</si>
  <si>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</si>
  <si>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</si>
  <si>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</si>
  <si>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</si>
  <si>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</si>
  <si>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</si>
  <si>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</si>
  <si>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</si>
  <si>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</si>
  <si>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</si>
  <si>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</si>
  <si>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</si>
  <si>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</si>
  <si>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</si>
  <si>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</si>
  <si>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</si>
  <si>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</si>
  <si>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</si>
  <si>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</si>
  <si>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</si>
  <si>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</si>
  <si>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</si>
  <si>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</si>
  <si>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</si>
  <si>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</si>
  <si>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</si>
  <si>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</si>
  <si>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</si>
  <si>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</si>
  <si>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</si>
  <si>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</si>
  <si>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</si>
  <si>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</si>
  <si>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</si>
  <si>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</si>
  <si>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</si>
  <si>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</si>
  <si>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</si>
  <si>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</si>
  <si>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</si>
  <si>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</si>
  <si>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</si>
  <si>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</si>
  <si>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</si>
  <si>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</si>
  <si>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</si>
  <si>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</si>
  <si>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</si>
  <si>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</si>
  <si>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</si>
  <si>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</si>
  <si>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</si>
  <si>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</si>
  <si>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</si>
  <si>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</si>
  <si>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</si>
  <si>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</si>
  <si>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</si>
  <si>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</si>
  <si>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</si>
  <si>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</si>
  <si>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</si>
  <si>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</si>
  <si>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</si>
  <si>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</si>
  <si>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</si>
  <si>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</si>
  <si>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</si>
  <si>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</si>
  <si>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</si>
  <si>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</si>
  <si>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</si>
  <si>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</si>
  <si>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</si>
  <si>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</si>
  <si>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</si>
  <si>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</si>
  <si>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</si>
  <si>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</si>
  <si>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</si>
  <si>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</si>
  <si>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</si>
  <si>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</si>
  <si>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</si>
  <si>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</si>
  <si>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</si>
  <si>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</si>
  <si>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</si>
  <si>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</si>
  <si>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</si>
  <si>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</si>
  <si>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</si>
  <si>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</si>
  <si>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</si>
  <si>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</si>
  <si>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</si>
  <si>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</si>
  <si>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</si>
  <si>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</si>
  <si>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</si>
  <si>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</si>
  <si>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</si>
  <si>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</si>
  <si>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</si>
  <si>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</si>
  <si>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</si>
  <si>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</si>
  <si>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</si>
  <si>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</si>
  <si>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</si>
  <si>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</si>
  <si>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</si>
  <si>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</si>
  <si>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</si>
  <si>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</si>
  <si>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</si>
  <si>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</si>
  <si>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</si>
  <si>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</si>
  <si>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</si>
  <si>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</si>
  <si>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</si>
  <si>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</si>
  <si>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</si>
  <si>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</si>
  <si>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</si>
  <si>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</si>
  <si>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</si>
  <si>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</si>
  <si>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</si>
  <si>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</si>
  <si>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</si>
  <si>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</si>
  <si>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</si>
  <si>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</si>
  <si>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</si>
  <si>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</si>
  <si>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</si>
  <si>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</si>
  <si>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</si>
  <si>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</si>
  <si>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</si>
  <si>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</si>
  <si>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</si>
  <si>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</si>
  <si>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</si>
  <si>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</si>
  <si>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</si>
  <si>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</si>
  <si>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</si>
  <si>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</si>
  <si>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</si>
  <si>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</si>
  <si>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</si>
  <si>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</si>
  <si>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</si>
  <si>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</si>
  <si>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</si>
  <si>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</si>
  <si>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</si>
  <si>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</si>
  <si>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</si>
  <si>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</si>
  <si>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</si>
  <si>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</si>
  <si>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</si>
  <si>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</si>
  <si>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</si>
  <si>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</si>
  <si>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</si>
  <si>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</si>
  <si>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</si>
  <si>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</si>
  <si>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</si>
  <si>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</si>
  <si>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</si>
  <si>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</si>
  <si>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</si>
  <si>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</si>
  <si>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</si>
  <si>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</si>
  <si>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</si>
  <si>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</si>
  <si>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</si>
  <si>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</si>
  <si>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</si>
  <si>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</si>
  <si>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</si>
  <si>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</si>
  <si>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</si>
  <si>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</si>
  <si>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</si>
  <si>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</si>
  <si>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</si>
  <si>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</si>
  <si>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</si>
  <si>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</si>
  <si>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</si>
  <si>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</si>
  <si>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</si>
  <si>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</si>
  <si>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</si>
  <si>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</si>
  <si>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</si>
  <si>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</si>
  <si>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</si>
  <si>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</si>
  <si>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</si>
  <si>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</si>
  <si>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</si>
  <si>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</si>
  <si>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</si>
  <si>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</si>
  <si>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</si>
  <si>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</si>
  <si>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</si>
  <si>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</si>
  <si>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</si>
  <si>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</si>
  <si>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</si>
  <si>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</si>
  <si>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</si>
  <si>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</si>
  <si>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</si>
  <si>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</si>
  <si>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</si>
  <si>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</si>
  <si>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</si>
  <si>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</si>
  <si>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</si>
  <si>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</si>
  <si>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</si>
  <si>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</si>
  <si>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</si>
  <si>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</si>
  <si>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</si>
  <si>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</si>
  <si>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</si>
  <si>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</si>
  <si>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</si>
  <si>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</si>
  <si>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</si>
  <si>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</si>
  <si>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</si>
  <si>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</si>
  <si>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</si>
  <si>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</si>
  <si>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</si>
  <si>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</si>
  <si>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</si>
  <si>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</si>
  <si>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</si>
  <si>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</si>
  <si>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</si>
  <si>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</si>
  <si>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</si>
  <si>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</si>
  <si>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</si>
  <si>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</si>
  <si>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</si>
  <si>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</si>
  <si>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</si>
  <si>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</si>
  <si>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</si>
  <si>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</si>
  <si>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</si>
  <si>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</si>
  <si>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</si>
  <si>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</si>
  <si>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</si>
  <si>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</si>
  <si>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</si>
  <si>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</si>
  <si>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</si>
  <si>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</si>
  <si>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</si>
  <si>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</si>
  <si>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</si>
  <si>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</si>
  <si>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</si>
  <si>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</si>
  <si>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</si>
  <si>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</si>
  <si>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</si>
  <si>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</si>
  <si>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</si>
  <si>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</si>
  <si>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</si>
  <si>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</si>
  <si>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</si>
  <si>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</si>
  <si>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</si>
  <si>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</si>
  <si>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</si>
  <si>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</si>
  <si>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</si>
  <si>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</si>
  <si>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</si>
  <si>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</si>
  <si>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</si>
  <si>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</si>
  <si>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</si>
  <si>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</si>
  <si>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</si>
  <si>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</si>
  <si>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</si>
  <si>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</si>
  <si>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</si>
  <si>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</si>
  <si>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</si>
  <si>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</si>
  <si>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</si>
  <si>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</si>
  <si>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</si>
  <si>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</si>
  <si>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</si>
  <si>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</si>
  <si>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</si>
  <si>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</si>
  <si>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</si>
  <si>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</si>
  <si>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</si>
  <si>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</si>
  <si>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</si>
  <si>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</si>
  <si>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</si>
  <si>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</si>
  <si>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</si>
  <si>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</si>
  <si>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</si>
  <si>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</si>
  <si>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</si>
  <si>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</si>
  <si>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</si>
  <si>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</si>
  <si>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</si>
  <si>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</si>
  <si>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</si>
  <si>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</si>
  <si>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</si>
  <si>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</si>
  <si>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</si>
  <si>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</si>
  <si>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</si>
  <si>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</si>
  <si>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</si>
  <si>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</si>
  <si>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</si>
  <si>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</si>
  <si>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</si>
  <si>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</si>
  <si>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</si>
  <si>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</si>
  <si>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</si>
  <si>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</si>
  <si>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</si>
  <si>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</si>
  <si>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</si>
  <si>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</si>
  <si>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</si>
  <si>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</si>
  <si>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</si>
  <si>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</si>
  <si>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</si>
  <si>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</si>
  <si>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</si>
  <si>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</si>
  <si>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</si>
  <si>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</si>
  <si>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</si>
  <si>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</si>
  <si>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</si>
  <si>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</si>
  <si>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</si>
  <si>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</si>
  <si>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</si>
  <si>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</si>
  <si>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</si>
  <si>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</si>
  <si>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</si>
  <si>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</si>
  <si>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</si>
  <si>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</si>
  <si>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</si>
  <si>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</si>
  <si>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</si>
  <si>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</si>
  <si>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</si>
  <si>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</si>
  <si>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</si>
  <si>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</si>
  <si>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</si>
  <si>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</si>
  <si>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</si>
  <si>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</si>
  <si>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</si>
  <si>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</si>
  <si>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</si>
  <si>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</si>
  <si>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</si>
  <si>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</si>
  <si>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</si>
  <si>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</si>
  <si>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</si>
  <si>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</si>
  <si>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</si>
  <si>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</si>
  <si>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</si>
  <si>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</si>
  <si>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</si>
  <si>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</si>
  <si>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</si>
  <si>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</si>
  <si>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</si>
  <si>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</si>
  <si>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</si>
  <si>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</si>
  <si>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</si>
  <si>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</si>
  <si>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</si>
  <si>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</si>
  <si>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</si>
  <si>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</si>
  <si>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</si>
  <si>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</si>
  <si>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</si>
  <si>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</si>
  <si>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</si>
  <si>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</si>
  <si>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</si>
  <si>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</si>
  <si>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</si>
  <si>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</si>
  <si>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</si>
  <si>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</si>
  <si>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</si>
  <si>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</si>
  <si>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</si>
  <si>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</si>
  <si>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</si>
  <si>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</si>
  <si>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</si>
  <si>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</si>
  <si>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</si>
  <si>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</si>
  <si>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</si>
  <si>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</si>
  <si>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</si>
  <si>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</si>
  <si>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</si>
  <si>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</si>
  <si>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</si>
  <si>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</si>
  <si>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</si>
  <si>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</si>
  <si>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</si>
  <si>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</si>
  <si>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</si>
  <si>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</si>
  <si>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</si>
  <si>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</si>
  <si>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</si>
  <si>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</si>
  <si>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</si>
  <si>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</si>
  <si>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</si>
  <si>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</si>
  <si>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</si>
  <si>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</si>
  <si>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</si>
  <si>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</si>
  <si>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</si>
  <si>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</si>
  <si>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</si>
  <si>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</si>
  <si>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</si>
  <si>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</si>
  <si>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</si>
  <si>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</si>
  <si>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</si>
  <si>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</si>
  <si>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</si>
  <si>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</si>
  <si>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</si>
  <si>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</si>
  <si>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</si>
  <si>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</si>
  <si>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</si>
  <si>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</si>
  <si>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</si>
  <si>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</si>
  <si>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</si>
  <si>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</si>
  <si>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</si>
  <si>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</si>
  <si>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</si>
  <si>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</si>
  <si>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</si>
  <si>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</si>
  <si>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</si>
  <si>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</si>
  <si>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</si>
  <si>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</si>
  <si>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</si>
  <si>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</si>
  <si>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</si>
  <si>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</si>
  <si>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</si>
  <si>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</si>
  <si>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</si>
  <si>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</si>
  <si>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</si>
  <si>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</si>
  <si>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</si>
  <si>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</si>
  <si>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</si>
  <si>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</si>
  <si>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</si>
  <si>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</si>
  <si>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</si>
  <si>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</si>
  <si>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</si>
  <si>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</si>
  <si>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</si>
  <si>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</si>
  <si>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</si>
  <si>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</si>
  <si>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</si>
  <si>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</si>
  <si>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</si>
  <si>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</si>
  <si>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</si>
  <si>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</si>
  <si>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</si>
  <si>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</si>
  <si>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</si>
  <si>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</si>
  <si>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</si>
  <si>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</si>
  <si>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</si>
  <si>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</si>
  <si>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</si>
  <si>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</si>
  <si>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</si>
  <si>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</si>
  <si>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</si>
  <si>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</si>
  <si>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</si>
  <si>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</si>
  <si>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</si>
  <si>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</si>
  <si>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</si>
  <si>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</si>
  <si>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</si>
  <si>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</si>
  <si>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</si>
  <si>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</si>
  <si>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</si>
  <si>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</si>
  <si>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</si>
  <si>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</si>
  <si>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</si>
  <si>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</si>
  <si>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</si>
  <si>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</si>
  <si>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</si>
  <si>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</si>
  <si>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</si>
  <si>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</si>
  <si>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</si>
  <si>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</si>
  <si>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</si>
  <si>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</si>
  <si>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</si>
  <si>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</si>
  <si>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</si>
  <si>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</si>
  <si>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</si>
  <si>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</si>
  <si>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</si>
  <si>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</si>
  <si>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</si>
  <si>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</si>
  <si>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</si>
  <si>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</si>
  <si>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</si>
  <si>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</si>
  <si>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</si>
  <si>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</si>
  <si>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</si>
  <si>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</si>
  <si>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</si>
  <si>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</si>
  <si>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</si>
  <si>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</si>
  <si>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</si>
  <si>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</si>
  <si>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</si>
  <si>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</si>
  <si>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</si>
  <si>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</si>
  <si>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</si>
  <si>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</si>
  <si>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</si>
  <si>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</si>
  <si>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</si>
  <si>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</si>
  <si>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</si>
  <si>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</si>
  <si>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</si>
  <si>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</si>
  <si>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</si>
  <si>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</si>
  <si>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</si>
  <si>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</si>
  <si>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</si>
  <si>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</si>
  <si>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</si>
  <si>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</si>
  <si>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</si>
  <si>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</si>
  <si>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</si>
  <si>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</si>
  <si>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</si>
  <si>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</si>
  <si>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</si>
  <si>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</si>
  <si>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</si>
  <si>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</si>
  <si>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</si>
  <si>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</si>
  <si>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</si>
  <si>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</si>
  <si>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</si>
  <si>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</si>
  <si>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</si>
  <si>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</si>
  <si>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</si>
  <si>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</si>
  <si>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</si>
  <si>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</si>
  <si>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</si>
  <si>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</si>
  <si>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</si>
  <si>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</si>
  <si>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</si>
  <si>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</si>
  <si>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</si>
  <si>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</si>
  <si>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</si>
  <si>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</si>
  <si>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</si>
  <si>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</si>
  <si>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</si>
  <si>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</si>
  <si>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</si>
  <si>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</si>
  <si>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</si>
  <si>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</si>
  <si>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</si>
  <si>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</si>
  <si>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</si>
  <si>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</si>
  <si>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</si>
  <si>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</si>
  <si>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</si>
  <si>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</si>
  <si>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</si>
  <si>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</si>
  <si>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</si>
  <si>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</si>
  <si>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</si>
  <si>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</si>
  <si>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</si>
  <si>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</si>
  <si>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</si>
  <si>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</si>
  <si>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</si>
  <si>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</si>
  <si>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</si>
  <si>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</si>
  <si>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</si>
  <si>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</si>
  <si>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</si>
  <si>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</si>
  <si>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</si>
  <si>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</si>
  <si>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</si>
  <si>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</si>
  <si>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</si>
  <si>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</si>
  <si>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</si>
  <si>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</si>
  <si>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</si>
  <si>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</si>
  <si>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</si>
  <si>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</si>
  <si>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</si>
  <si>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</si>
  <si>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</si>
  <si>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</si>
  <si>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</si>
  <si>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</si>
  <si>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</si>
  <si>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</si>
  <si>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</si>
  <si>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</si>
  <si>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</si>
  <si>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</si>
  <si>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</si>
  <si>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</si>
  <si>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</si>
  <si>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</si>
  <si>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</si>
  <si>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</si>
  <si>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</si>
  <si>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</si>
  <si>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</si>
  <si>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</si>
  <si>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</si>
  <si>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</si>
  <si>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</si>
  <si>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</si>
  <si>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</si>
  <si>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</si>
  <si>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</si>
  <si>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</si>
  <si>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</si>
  <si>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</si>
  <si>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</si>
  <si>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</si>
  <si>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</si>
  <si>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</si>
  <si>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</si>
  <si>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</si>
  <si>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</si>
  <si>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</si>
  <si>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</si>
  <si>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</si>
  <si>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</si>
  <si>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</si>
  <si>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</si>
  <si>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</si>
  <si>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</si>
  <si>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</si>
  <si>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</si>
  <si>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</si>
  <si>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</si>
  <si>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</si>
  <si>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</si>
  <si>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</si>
  <si>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</si>
  <si>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</si>
  <si>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</si>
  <si>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</si>
  <si>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</si>
  <si>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</si>
  <si>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</si>
  <si>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</si>
  <si>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</si>
  <si>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</si>
  <si>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</si>
  <si>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</si>
  <si>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</si>
  <si>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</si>
  <si>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</si>
  <si>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</si>
  <si>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</si>
  <si>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</si>
  <si>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</si>
  <si>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</si>
  <si>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</si>
  <si>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</si>
  <si>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</si>
  <si>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</si>
  <si>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</si>
  <si>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</si>
  <si>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</si>
  <si>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</si>
  <si>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</si>
  <si>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</si>
  <si>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</si>
  <si>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</si>
  <si>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</si>
  <si>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</si>
  <si>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</si>
  <si>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</si>
  <si>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</si>
  <si>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</si>
  <si>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</si>
  <si>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</si>
  <si>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</si>
  <si>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</si>
  <si>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</si>
  <si>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</si>
  <si>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</si>
  <si>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</si>
  <si>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</si>
  <si>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</si>
  <si>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</si>
  <si>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</si>
  <si>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</si>
  <si>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</si>
  <si>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</si>
  <si>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</si>
  <si>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</si>
  <si>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</si>
  <si>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</si>
  <si>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</si>
  <si>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</si>
  <si>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</si>
  <si>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</si>
  <si>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</si>
  <si>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</si>
  <si>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</si>
  <si>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</si>
  <si>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</si>
  <si>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</si>
  <si>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</si>
  <si>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</si>
  <si>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</si>
  <si>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</si>
  <si>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</si>
  <si>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</si>
  <si>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</si>
  <si>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</si>
  <si>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</si>
  <si>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</si>
  <si>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</si>
  <si>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</si>
  <si>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</si>
  <si>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</si>
  <si>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</si>
  <si>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</si>
  <si>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</si>
  <si>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</si>
  <si>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</si>
  <si>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</si>
  <si>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</si>
  <si>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</si>
  <si>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</si>
  <si>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</si>
  <si>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</si>
  <si>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</si>
  <si>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</si>
  <si>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</si>
  <si>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</si>
  <si>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</si>
  <si>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</si>
  <si>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</si>
  <si>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</si>
  <si>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</si>
  <si>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</si>
  <si>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</si>
  <si>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</si>
  <si>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</si>
  <si>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</si>
  <si>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</si>
  <si>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</si>
  <si>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</si>
  <si>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</si>
  <si>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</si>
  <si>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</si>
  <si>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</si>
  <si>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</si>
  <si>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</si>
  <si>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</si>
  <si>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</si>
  <si>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</si>
  <si>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</si>
  <si>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</si>
  <si>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</si>
  <si>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</si>
  <si>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</si>
  <si>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</si>
  <si>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</si>
  <si>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</si>
  <si>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</si>
  <si>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</si>
  <si>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</si>
  <si>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</si>
  <si>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</si>
  <si>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</si>
  <si>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</si>
  <si>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</si>
  <si>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</si>
  <si>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</si>
  <si>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</si>
  <si>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</si>
  <si>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</si>
  <si>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</si>
  <si>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</si>
  <si>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</si>
  <si>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</si>
  <si>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</si>
  <si>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</si>
  <si>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</si>
  <si>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</si>
  <si>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</si>
  <si>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</si>
  <si>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</si>
  <si>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</si>
  <si>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</si>
  <si>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</si>
  <si>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</si>
  <si>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</si>
  <si>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</si>
  <si>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</si>
  <si>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</si>
  <si>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</si>
  <si>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</si>
  <si>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</si>
  <si>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</si>
  <si>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</si>
  <si>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</si>
  <si>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</si>
  <si>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</si>
  <si>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</si>
  <si>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</si>
  <si>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</si>
  <si>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</si>
  <si>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</si>
  <si>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</si>
  <si>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</si>
  <si>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</si>
  <si>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</si>
  <si>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</si>
  <si>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</si>
  <si>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</si>
  <si>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</si>
  <si>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</si>
  <si>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</si>
  <si>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</si>
  <si>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</si>
  <si>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</si>
  <si>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</si>
  <si>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</si>
  <si>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</si>
  <si>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</si>
  <si>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</si>
  <si>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</si>
  <si>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</si>
  <si>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</si>
  <si>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</si>
  <si>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</si>
  <si>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</si>
  <si>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</si>
  <si>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</si>
  <si>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</si>
  <si>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</si>
  <si>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</si>
  <si>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</si>
  <si>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</si>
  <si>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</si>
  <si>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</si>
  <si>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</si>
  <si>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</si>
  <si>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</si>
  <si>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</si>
  <si>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</si>
  <si>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</si>
  <si>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</si>
  <si>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</si>
  <si>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</si>
  <si>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</si>
  <si>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</si>
  <si>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</si>
  <si>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</si>
  <si>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</si>
  <si>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</si>
  <si>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</si>
  <si>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</si>
  <si>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</si>
  <si>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</si>
  <si>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</si>
  <si>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</si>
  <si>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</si>
  <si>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</si>
  <si>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</si>
  <si>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</si>
  <si>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</si>
  <si>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</si>
  <si>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</si>
  <si>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</si>
  <si>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</si>
  <si>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</si>
  <si>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</si>
  <si>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</si>
  <si>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</si>
  <si>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</si>
  <si>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</si>
  <si>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</si>
  <si>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</si>
  <si>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</si>
  <si>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</si>
  <si>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</si>
  <si>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</si>
  <si>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</si>
  <si>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</si>
  <si>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</si>
  <si>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</si>
  <si>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</si>
  <si>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</si>
  <si>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</si>
  <si>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</si>
  <si>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</si>
  <si>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</si>
  <si>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</si>
  <si>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</si>
  <si>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</si>
  <si>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</si>
  <si>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</si>
  <si>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</si>
  <si>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</si>
  <si>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</si>
  <si>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</si>
  <si>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</si>
  <si>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</si>
  <si>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</si>
  <si>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</si>
  <si>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</si>
  <si>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</si>
  <si>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</si>
  <si>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</si>
  <si>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</si>
  <si>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</si>
  <si>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</si>
  <si>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</si>
  <si>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</si>
  <si>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</si>
  <si>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</si>
  <si>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</si>
  <si>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</si>
  <si>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</si>
  <si>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</si>
  <si>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</si>
  <si>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</si>
  <si>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</si>
  <si>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</si>
  <si>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</si>
  <si>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</si>
  <si>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</si>
  <si>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</si>
  <si>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</si>
  <si>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</si>
  <si>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</si>
  <si>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</si>
  <si>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</si>
  <si>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</si>
  <si>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</si>
  <si>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</si>
  <si>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</si>
  <si>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</si>
  <si>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</si>
  <si>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</si>
  <si>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</si>
  <si>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</si>
  <si>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</si>
  <si>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</si>
  <si>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</si>
  <si>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</si>
  <si>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</si>
  <si>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</si>
  <si>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</si>
  <si>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</si>
  <si>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</si>
  <si>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</si>
  <si>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</si>
  <si>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</si>
  <si>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</si>
  <si>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</si>
  <si>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</si>
  <si>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</si>
  <si>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</si>
  <si>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</si>
  <si>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</si>
  <si>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</si>
  <si>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</si>
  <si>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</si>
  <si>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</si>
  <si>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</si>
  <si>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</si>
  <si>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</si>
  <si>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</si>
  <si>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</si>
  <si>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</si>
  <si>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</si>
  <si>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</si>
  <si>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</si>
  <si>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</si>
  <si>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</si>
  <si>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</si>
  <si>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</si>
  <si>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</si>
  <si>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</si>
  <si>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</si>
  <si>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</si>
  <si>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</si>
  <si>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</si>
  <si>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</si>
  <si>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</si>
  <si>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</si>
  <si>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</si>
  <si>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</si>
  <si>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</si>
  <si>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</si>
  <si>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</si>
  <si>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</si>
  <si>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</si>
  <si>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</si>
  <si>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</si>
  <si>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</si>
  <si>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</si>
  <si>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</si>
  <si>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</si>
  <si>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</si>
  <si>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</si>
  <si>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</si>
  <si>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</si>
  <si>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</si>
  <si>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</si>
  <si>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</si>
  <si>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</si>
  <si>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</si>
  <si>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</si>
  <si>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</si>
  <si>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</si>
  <si>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</si>
  <si>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</si>
  <si>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</si>
  <si>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</si>
  <si>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</si>
  <si>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</si>
  <si>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</si>
  <si>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</si>
  <si>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</si>
  <si>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</si>
  <si>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</si>
  <si>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</si>
  <si>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</si>
  <si>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</si>
  <si>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</si>
  <si>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</si>
  <si>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</si>
  <si>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</si>
  <si>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</si>
  <si>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</si>
  <si>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</si>
  <si>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</si>
  <si>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</si>
  <si>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</si>
  <si>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</si>
  <si>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</si>
  <si>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</si>
  <si>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</si>
  <si>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</si>
  <si>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</si>
  <si>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</si>
  <si>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</si>
  <si>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</si>
  <si>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</si>
  <si>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</si>
  <si>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</si>
  <si>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</si>
  <si>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</si>
  <si>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</si>
  <si>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</si>
  <si>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</si>
  <si>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</si>
  <si>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</si>
  <si>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</si>
  <si>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</si>
  <si>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</si>
  <si>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</si>
  <si>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</si>
  <si>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</si>
  <si>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</si>
  <si>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</si>
  <si>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</si>
  <si>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</si>
  <si>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</si>
  <si>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</si>
  <si>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</si>
  <si>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</si>
  <si>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</si>
  <si>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</si>
  <si>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</si>
  <si>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</si>
  <si>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</si>
  <si>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</si>
  <si>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</si>
  <si>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</si>
  <si>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</si>
  <si>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</si>
  <si>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</si>
  <si>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</si>
  <si>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</si>
  <si>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</si>
  <si>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</si>
  <si>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</si>
  <si>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</si>
  <si>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</si>
  <si>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</si>
  <si>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</si>
  <si>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</si>
  <si>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</si>
  <si>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</si>
  <si>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</si>
  <si>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</si>
  <si>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</si>
  <si>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</si>
  <si>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</si>
  <si>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</si>
  <si>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</si>
  <si>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</si>
  <si>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</si>
  <si>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</si>
  <si>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</si>
  <si>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</si>
  <si>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</si>
  <si>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</si>
  <si>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</si>
  <si>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</si>
  <si>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</si>
  <si>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</si>
  <si>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</si>
  <si>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</si>
  <si>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</si>
  <si>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</si>
  <si>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</si>
  <si>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</si>
  <si>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</si>
  <si>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</si>
  <si>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</si>
  <si>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</si>
  <si>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</si>
  <si>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</si>
  <si>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</si>
  <si>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</si>
  <si>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</si>
  <si>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</si>
  <si>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</si>
  <si>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</si>
  <si>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</si>
  <si>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</si>
  <si>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</si>
  <si>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</si>
  <si>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</si>
  <si>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</si>
  <si>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</si>
  <si>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</si>
  <si>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</si>
  <si>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</si>
  <si>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</si>
  <si>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</si>
  <si>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</si>
  <si>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</si>
  <si>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</si>
  <si>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</si>
  <si>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</si>
  <si>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</si>
  <si>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</si>
  <si>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</si>
  <si>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</si>
  <si>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</si>
  <si>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</si>
  <si>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</si>
  <si>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</si>
  <si>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</si>
  <si>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</si>
  <si>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</si>
  <si>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</si>
  <si>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</si>
  <si>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</si>
  <si>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</si>
  <si>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</si>
  <si>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</si>
  <si>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</si>
  <si>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</si>
  <si>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</si>
  <si>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</si>
  <si>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</si>
  <si>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</si>
  <si>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</si>
  <si>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</si>
  <si>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</si>
  <si>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</si>
  <si>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</si>
  <si>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</si>
  <si>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</si>
  <si>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</si>
  <si>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</si>
  <si>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</si>
  <si>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</si>
  <si>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</si>
  <si>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</si>
  <si>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</si>
  <si>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</si>
  <si>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</si>
  <si>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</si>
  <si>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</si>
  <si>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</si>
  <si>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</si>
  <si>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</si>
  <si>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</si>
  <si>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</si>
  <si>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</si>
  <si>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</si>
  <si>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</si>
  <si>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</si>
  <si>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</si>
  <si>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</si>
  <si>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</si>
  <si>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</si>
  <si>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</si>
  <si>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</si>
  <si>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</si>
  <si>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</si>
  <si>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</si>
  <si>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</si>
  <si>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</si>
  <si>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</si>
  <si>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</si>
  <si>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</si>
  <si>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</si>
  <si>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</si>
  <si>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</si>
  <si>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</si>
  <si>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</si>
  <si>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</si>
  <si>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</si>
  <si>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</si>
  <si>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</si>
  <si>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</si>
  <si>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</si>
  <si>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</si>
  <si>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</si>
  <si>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</si>
  <si>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</si>
  <si>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</si>
  <si>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</si>
  <si>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</si>
  <si>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</si>
  <si>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</si>
  <si>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</si>
  <si>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</si>
  <si>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</si>
  <si>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</si>
  <si>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</si>
  <si>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</si>
  <si>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</si>
  <si>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</si>
  <si>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</si>
  <si>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</si>
  <si>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</si>
  <si>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</si>
  <si>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</si>
  <si>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</si>
  <si>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</si>
  <si>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</si>
  <si>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</si>
  <si>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</si>
  <si>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</si>
  <si>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</si>
  <si>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</si>
  <si>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</si>
  <si>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</si>
  <si>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</si>
  <si>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</si>
  <si>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</si>
  <si>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</si>
  <si>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</si>
  <si>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</si>
  <si>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</si>
  <si>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</si>
  <si>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</si>
  <si>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</si>
  <si>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</si>
  <si>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</si>
  <si>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</si>
  <si>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</si>
  <si>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</si>
  <si>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</si>
  <si>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</si>
  <si>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</si>
  <si>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</si>
  <si>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</si>
  <si>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</si>
  <si>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</si>
  <si>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</si>
  <si>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</si>
  <si>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</si>
  <si>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</si>
  <si>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</si>
  <si>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</si>
  <si>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</si>
  <si>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</si>
  <si>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</si>
  <si>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</si>
  <si>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</si>
  <si>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</si>
  <si>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</si>
  <si>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</si>
  <si>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</si>
  <si>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</si>
  <si>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</si>
  <si>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</si>
  <si>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</si>
  <si>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</si>
  <si>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</si>
  <si>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</si>
  <si>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</si>
  <si>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</si>
  <si>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</si>
  <si>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</si>
  <si>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</si>
  <si>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</si>
  <si>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</si>
  <si>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</si>
  <si>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</si>
  <si>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</si>
  <si>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</si>
  <si>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</si>
  <si>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</si>
  <si>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</si>
  <si>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</si>
  <si>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</si>
  <si>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</si>
  <si>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</si>
  <si>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</si>
  <si>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</si>
  <si>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</si>
  <si>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</si>
  <si>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</si>
  <si>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</si>
  <si>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</si>
  <si>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</si>
  <si>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</si>
  <si>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</si>
  <si>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</si>
  <si>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</si>
  <si>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</si>
  <si>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</si>
  <si>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</si>
  <si>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</si>
  <si>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</si>
  <si>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</si>
  <si>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</si>
  <si>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</si>
  <si>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</si>
  <si>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</si>
  <si>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</si>
  <si>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</si>
  <si>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</si>
  <si>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</si>
  <si>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</si>
  <si>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</si>
  <si>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</si>
  <si>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</si>
  <si>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</si>
  <si>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</si>
  <si>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</si>
  <si>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</si>
  <si>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</si>
  <si>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</si>
  <si>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</si>
  <si>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</si>
  <si>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</si>
  <si>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</si>
  <si>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</si>
  <si>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</si>
  <si>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</si>
  <si>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</si>
  <si>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</si>
  <si>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</si>
  <si>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</si>
  <si>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</si>
  <si>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</si>
  <si>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</si>
  <si>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</si>
  <si>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</si>
  <si>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</si>
  <si>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</si>
  <si>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</si>
  <si>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</si>
  <si>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</si>
  <si>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</si>
  <si>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</si>
  <si>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</si>
  <si>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</si>
  <si>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</si>
  <si>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</si>
  <si>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</si>
  <si>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</si>
  <si>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</si>
  <si>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</si>
  <si>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</si>
  <si>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</si>
  <si>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</si>
  <si>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</si>
  <si>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</si>
  <si>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</si>
  <si>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</si>
  <si>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</si>
  <si>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</si>
  <si>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</si>
  <si>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</si>
  <si>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</si>
  <si>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</si>
  <si>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</si>
  <si>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</si>
  <si>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</si>
  <si>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</si>
  <si>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</si>
  <si>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</si>
  <si>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</si>
  <si>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</si>
  <si>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</si>
  <si>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</si>
  <si>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</si>
  <si>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</si>
  <si>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</si>
  <si>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</si>
  <si>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</si>
  <si>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</si>
  <si>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</si>
  <si>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</si>
  <si>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</si>
  <si>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</si>
  <si>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</si>
  <si>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</si>
  <si>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</si>
  <si>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</si>
  <si>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</si>
  <si>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</si>
  <si>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</si>
  <si>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</si>
  <si>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</si>
  <si>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</si>
  <si>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</si>
  <si>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</si>
  <si>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</si>
  <si>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</si>
  <si>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</si>
  <si>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</si>
  <si>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</si>
  <si>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</si>
  <si>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</si>
  <si>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</si>
  <si>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</si>
  <si>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</si>
  <si>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</si>
  <si>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</si>
  <si>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</si>
  <si>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</si>
  <si>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</si>
  <si>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</si>
  <si>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</si>
  <si>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</si>
  <si>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</si>
  <si>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</si>
  <si>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</si>
  <si>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</si>
  <si>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</si>
  <si>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</si>
  <si>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</si>
  <si>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</si>
  <si>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</si>
  <si>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</si>
  <si>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</si>
  <si>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</si>
  <si>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</si>
  <si>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</si>
  <si>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</si>
  <si>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</si>
  <si>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</si>
  <si>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</si>
  <si>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</si>
  <si>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</si>
  <si>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</si>
  <si>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</si>
  <si>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</si>
  <si>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</si>
  <si>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</si>
  <si>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</si>
  <si>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</si>
  <si>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</si>
  <si>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</si>
  <si>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</si>
  <si>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</si>
  <si>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</si>
  <si>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</si>
  <si>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</si>
  <si>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</si>
  <si>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</si>
  <si>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</si>
  <si>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</si>
  <si>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</si>
  <si>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</si>
  <si>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</si>
  <si>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</si>
  <si>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</si>
  <si>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</si>
  <si>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</si>
  <si>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</si>
  <si>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</si>
  <si>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</si>
  <si>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</si>
  <si>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</si>
  <si>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</si>
  <si>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</si>
  <si>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</si>
  <si>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</si>
  <si>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</si>
  <si>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</si>
  <si>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</si>
  <si>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</si>
  <si>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</si>
  <si>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</si>
  <si>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</si>
  <si>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</si>
  <si>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</si>
  <si>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</si>
  <si>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</si>
  <si>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</si>
  <si>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</si>
  <si>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</si>
  <si>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</si>
  <si>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</si>
  <si>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</si>
  <si>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</si>
  <si>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</si>
  <si>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</si>
  <si>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</si>
  <si>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</si>
  <si>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</si>
  <si>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</si>
  <si>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</si>
  <si>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</si>
  <si>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</si>
  <si>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</si>
  <si>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</si>
  <si>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</si>
  <si>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</si>
  <si>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</si>
  <si>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</si>
  <si>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</si>
  <si>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</si>
  <si>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</si>
  <si>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</si>
  <si>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</si>
  <si>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</si>
  <si>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</si>
  <si>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</si>
  <si>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</si>
  <si>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</si>
  <si>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</si>
  <si>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</si>
  <si>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</si>
  <si>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</si>
  <si>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</si>
  <si>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</si>
  <si>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</si>
  <si>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</si>
  <si>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</si>
  <si>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</si>
  <si>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</si>
  <si>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</si>
  <si>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</si>
  <si>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</si>
  <si>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</si>
  <si>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</si>
  <si>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</si>
  <si>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</si>
  <si>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</si>
  <si>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</si>
  <si>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</si>
  <si>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</si>
  <si>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</si>
  <si>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</si>
  <si>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</si>
  <si>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</si>
  <si>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</si>
  <si>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</si>
  <si>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</si>
  <si>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</si>
  <si>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</si>
  <si>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</si>
  <si>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</si>
  <si>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</si>
  <si>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</si>
  <si>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</si>
  <si>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</si>
  <si>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</si>
  <si>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</si>
  <si>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</si>
  <si>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</si>
  <si>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</si>
  <si>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</si>
  <si>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</si>
  <si>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</si>
  <si>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</si>
  <si>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</si>
  <si>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</si>
  <si>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</si>
  <si>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</si>
  <si>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</si>
  <si>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</si>
  <si>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</si>
  <si>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</si>
  <si>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</si>
  <si>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</si>
  <si>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</si>
  <si>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</si>
  <si>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</si>
  <si>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</si>
  <si>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</si>
  <si>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</si>
  <si>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</si>
  <si>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</si>
  <si>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</si>
  <si>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</si>
  <si>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</si>
  <si>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</si>
  <si>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</si>
  <si>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</si>
  <si>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</si>
  <si>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</si>
  <si>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</si>
  <si>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</si>
  <si>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</si>
  <si>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</si>
  <si>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</si>
  <si>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</si>
  <si>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</si>
  <si>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</si>
  <si>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</si>
  <si>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</si>
  <si>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</si>
  <si>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</si>
  <si>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</si>
  <si>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</si>
  <si>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</si>
  <si>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</si>
  <si>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</si>
  <si>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</si>
  <si>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</si>
  <si>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</si>
  <si>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</si>
  <si>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</si>
  <si>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</si>
  <si>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</si>
  <si>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</si>
  <si>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</si>
  <si>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</si>
  <si>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</si>
  <si>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</si>
  <si>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</si>
  <si>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</si>
  <si>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</si>
  <si>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</si>
  <si>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</si>
  <si>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</si>
  <si>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</si>
  <si>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</si>
  <si>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</si>
  <si>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</si>
  <si>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</si>
  <si>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</si>
  <si>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</si>
  <si>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</si>
  <si>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</si>
  <si>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</si>
  <si>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</si>
  <si>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</si>
  <si>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</si>
  <si>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</si>
  <si>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</si>
  <si>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</si>
  <si>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</si>
  <si>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</si>
  <si>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</si>
  <si>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</si>
  <si>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</si>
  <si>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</si>
  <si>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</si>
  <si>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</si>
  <si>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</si>
  <si>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</si>
  <si>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</si>
  <si>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</si>
  <si>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</si>
  <si>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</si>
  <si>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</si>
  <si>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</si>
  <si>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</si>
  <si>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</si>
  <si>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</si>
  <si>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</si>
  <si>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</si>
  <si>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</si>
  <si>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</si>
  <si>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</si>
  <si>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</si>
  <si>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</si>
  <si>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</si>
  <si>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</si>
  <si>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</si>
  <si>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</si>
  <si>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</si>
  <si>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</si>
  <si>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</si>
  <si>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</si>
  <si>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</si>
  <si>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</si>
  <si>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</si>
  <si>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</si>
  <si>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</si>
  <si>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</si>
  <si>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</si>
  <si>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</si>
  <si>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</si>
  <si>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</si>
  <si>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</si>
  <si>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</si>
  <si>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</si>
  <si>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</si>
  <si>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</si>
  <si>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</si>
  <si>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</si>
  <si>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</si>
  <si>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</si>
  <si>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</si>
  <si>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</si>
  <si>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</si>
  <si>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</si>
  <si>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</si>
  <si>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</si>
  <si>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</si>
  <si>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</si>
  <si>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</si>
  <si>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</si>
  <si>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</si>
  <si>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</si>
  <si>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</si>
  <si>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</si>
  <si>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</si>
  <si>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</si>
  <si>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</si>
  <si>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</si>
  <si>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</si>
  <si>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</si>
  <si>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</si>
  <si>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</si>
  <si>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</si>
  <si>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</si>
  <si>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</si>
  <si>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</si>
  <si>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</si>
  <si>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</si>
  <si>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</si>
  <si>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</si>
  <si>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</si>
  <si>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</si>
  <si>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</si>
  <si>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</si>
  <si>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</si>
  <si>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</si>
  <si>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</si>
  <si>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</si>
  <si>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</si>
  <si>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</si>
  <si>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</si>
  <si>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</si>
  <si>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</si>
  <si>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</si>
  <si>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</si>
  <si>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</si>
  <si>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</si>
  <si>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</si>
  <si>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</si>
  <si>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</si>
  <si>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</si>
  <si>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</si>
  <si>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</si>
  <si>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</si>
  <si>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</si>
  <si>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</si>
  <si>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</si>
  <si>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</si>
  <si>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</si>
  <si>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</si>
  <si>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</si>
  <si>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</si>
  <si>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</si>
  <si>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</si>
  <si>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</si>
  <si>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</si>
  <si>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</si>
  <si>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</si>
  <si>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</si>
  <si>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</si>
  <si>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</si>
  <si>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</si>
  <si>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</si>
  <si>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</si>
  <si>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</si>
  <si>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</si>
  <si>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</si>
  <si>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</si>
  <si>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</si>
  <si>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</si>
  <si>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</si>
  <si>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</si>
  <si>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</si>
  <si>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</si>
  <si>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</si>
  <si>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</si>
  <si>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</si>
  <si>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</si>
  <si>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</si>
  <si>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</si>
  <si>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</si>
  <si>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</si>
  <si>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</si>
  <si>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</si>
  <si>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</si>
  <si>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</si>
  <si>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</si>
  <si>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</si>
  <si>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</si>
  <si>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</si>
  <si>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</si>
  <si>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</si>
  <si>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</si>
  <si>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</si>
  <si>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</si>
  <si>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</si>
  <si>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</si>
  <si>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</si>
  <si>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</si>
  <si>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</si>
  <si>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</si>
  <si>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</si>
  <si>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</si>
  <si>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</si>
  <si>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</si>
  <si>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</si>
  <si>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</si>
  <si>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</si>
  <si>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</si>
  <si>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</si>
  <si>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</si>
  <si>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</si>
  <si>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</si>
  <si>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</si>
  <si>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</si>
  <si>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</si>
  <si>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</si>
  <si>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</si>
  <si>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</si>
  <si>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</si>
  <si>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</si>
  <si>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</si>
  <si>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</si>
  <si>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</si>
  <si>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</si>
  <si>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</si>
  <si>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</si>
  <si>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</si>
  <si>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</si>
  <si>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</si>
  <si>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</si>
  <si>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</si>
  <si>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</si>
  <si>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</si>
  <si>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</si>
  <si>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</si>
  <si>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</si>
  <si>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</si>
  <si>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</si>
  <si>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</si>
  <si>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</si>
  <si>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</si>
  <si>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</si>
  <si>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</si>
  <si>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</si>
  <si>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</si>
  <si>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</si>
  <si>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</si>
  <si>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</si>
  <si>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</si>
  <si>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</si>
  <si>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</si>
  <si>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</si>
  <si>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</si>
  <si>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</si>
  <si>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</si>
  <si>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</si>
  <si>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</si>
  <si>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</si>
  <si>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</si>
  <si>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</si>
  <si>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</si>
  <si>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</si>
  <si>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</si>
  <si>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</si>
  <si>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</si>
  <si>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</si>
  <si>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</si>
  <si>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</si>
  <si>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</si>
  <si>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</si>
  <si>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</si>
  <si>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</si>
  <si>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</si>
  <si>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</si>
  <si>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</si>
  <si>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</si>
  <si>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</si>
  <si>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</si>
  <si>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</si>
  <si>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</si>
  <si>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</si>
  <si>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</si>
  <si>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</si>
  <si>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</si>
  <si>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</si>
  <si>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</si>
  <si>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</si>
  <si>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</si>
  <si>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</si>
  <si>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</si>
  <si>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</si>
  <si>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</si>
  <si>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</si>
  <si>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</si>
  <si>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</si>
  <si>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</si>
  <si>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</si>
  <si>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</si>
  <si>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</si>
  <si>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</si>
  <si>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</si>
  <si>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</si>
  <si>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</si>
  <si>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</si>
  <si>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</si>
  <si>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</si>
  <si>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</si>
  <si>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</si>
  <si>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</si>
  <si>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</si>
  <si>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</si>
  <si>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</si>
  <si>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</si>
  <si>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</si>
  <si>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</si>
  <si>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</si>
  <si>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</si>
  <si>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</si>
  <si>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</si>
  <si>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</si>
  <si>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</si>
  <si>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</si>
  <si>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</si>
  <si>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</si>
  <si>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</si>
  <si>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</si>
  <si>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</si>
  <si>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</si>
  <si>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</si>
  <si>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</si>
  <si>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</si>
  <si>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</si>
  <si>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</si>
  <si>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</si>
  <si>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</si>
  <si>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</si>
  <si>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</si>
  <si>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</si>
  <si>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</si>
  <si>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</si>
  <si>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</si>
  <si>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</si>
  <si>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</si>
  <si>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</si>
  <si>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</si>
  <si>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</si>
  <si>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</si>
  <si>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</si>
  <si>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</si>
  <si>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</si>
  <si>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</si>
  <si>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</si>
  <si>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</si>
  <si>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</si>
  <si>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</si>
  <si>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</si>
  <si>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</si>
  <si>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</si>
  <si>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</si>
  <si>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</si>
  <si>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</si>
  <si>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</si>
  <si>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</si>
  <si>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</si>
  <si>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</si>
  <si>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</si>
  <si>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</si>
  <si>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</si>
  <si>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</si>
  <si>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</si>
  <si>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</si>
  <si>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</si>
  <si>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</si>
  <si>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</si>
  <si>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</si>
  <si>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</si>
  <si>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</si>
  <si>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</si>
  <si>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</si>
  <si>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</si>
  <si>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</si>
  <si>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</si>
  <si>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</si>
  <si>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</si>
  <si>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</si>
  <si>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</si>
  <si>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</si>
  <si>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</si>
  <si>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</si>
  <si>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</si>
  <si>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</si>
  <si>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</si>
  <si>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</si>
  <si>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</si>
  <si>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</si>
  <si>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</si>
  <si>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</si>
  <si>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</si>
  <si>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</si>
  <si>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</si>
  <si>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</si>
  <si>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</si>
  <si>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</si>
  <si>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</si>
  <si>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</si>
  <si>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</si>
  <si>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</si>
  <si>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</si>
  <si>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</si>
  <si>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</si>
  <si>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</si>
  <si>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</si>
  <si>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</si>
  <si>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</si>
  <si>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</si>
  <si>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</si>
  <si>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</si>
  <si>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</si>
  <si>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</si>
  <si>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</si>
  <si>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</si>
  <si>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</si>
  <si>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</si>
  <si>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</si>
  <si>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</si>
  <si>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</si>
  <si>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</si>
  <si>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</si>
  <si>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</si>
  <si>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</si>
  <si>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</si>
  <si>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</si>
  <si>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</si>
  <si>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</si>
  <si>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</si>
  <si>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</si>
  <si>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</si>
  <si>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</si>
  <si>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</si>
  <si>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</si>
  <si>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</si>
  <si>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</si>
  <si>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</si>
  <si>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</si>
  <si>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</si>
  <si>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</si>
  <si>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</si>
  <si>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</si>
  <si>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</si>
  <si>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</si>
  <si>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</si>
  <si>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</si>
  <si>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</si>
  <si>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</si>
  <si>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</si>
  <si>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</si>
  <si>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</si>
  <si>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</si>
  <si>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</si>
  <si>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</si>
  <si>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</si>
  <si>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</si>
  <si>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</si>
  <si>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</si>
  <si>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</si>
  <si>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</si>
  <si>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</si>
  <si>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</si>
  <si>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</si>
  <si>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</si>
  <si>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</si>
  <si>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</si>
  <si>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</si>
  <si>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</si>
  <si>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</si>
  <si>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</si>
  <si>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</si>
  <si>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</si>
  <si>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</si>
  <si>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</si>
  <si>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</si>
  <si>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</si>
  <si>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</si>
  <si>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</si>
  <si>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</si>
  <si>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</si>
  <si>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</si>
  <si>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</si>
  <si>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</si>
  <si>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</si>
  <si>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</si>
  <si>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</si>
  <si>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</si>
  <si>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</si>
  <si>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</si>
  <si>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</si>
  <si>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</si>
  <si>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</si>
  <si>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</si>
  <si>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</si>
  <si>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</si>
  <si>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</si>
  <si>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</si>
  <si>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</si>
  <si>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</si>
  <si>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</si>
  <si>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</si>
  <si>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</si>
  <si>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</si>
  <si>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</si>
  <si>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</si>
  <si>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</si>
  <si>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</si>
  <si>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</si>
  <si>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</si>
  <si>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</si>
  <si>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</si>
  <si>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</si>
  <si>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</si>
  <si>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</si>
  <si>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</si>
  <si>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</si>
  <si>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</si>
  <si>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</si>
  <si>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</si>
  <si>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</si>
  <si>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</si>
  <si>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</si>
  <si>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</si>
  <si>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</si>
  <si>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</si>
  <si>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</si>
  <si>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</si>
  <si>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</si>
  <si>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</si>
  <si>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</si>
  <si>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</si>
  <si>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</si>
  <si>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</si>
  <si>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</si>
  <si>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</si>
  <si>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</si>
  <si>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</si>
  <si>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</si>
  <si>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</si>
  <si>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</si>
  <si>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</si>
  <si>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</si>
  <si>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</si>
  <si>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</si>
  <si>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</si>
  <si>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</si>
  <si>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</si>
  <si>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</si>
  <si>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</si>
  <si>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</si>
  <si>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</si>
  <si>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</si>
  <si>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</si>
  <si>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</si>
  <si>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</si>
  <si>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</si>
  <si>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</si>
  <si>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</si>
  <si>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</si>
  <si>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</si>
  <si>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</si>
  <si>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</si>
  <si>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</si>
  <si>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</si>
  <si>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</si>
  <si>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</si>
  <si>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</si>
  <si>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</si>
  <si>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</si>
  <si>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</si>
  <si>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</si>
  <si>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</si>
  <si>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</si>
  <si>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</si>
  <si>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</si>
  <si>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</si>
  <si>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</si>
  <si>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</si>
  <si>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</si>
  <si>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</si>
  <si>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</si>
  <si>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</si>
  <si>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</si>
  <si>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</si>
  <si>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</si>
  <si>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</si>
  <si>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</si>
  <si>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</si>
  <si>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</si>
  <si>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</si>
  <si>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</si>
  <si>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</si>
  <si>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</si>
  <si>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</si>
  <si>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</si>
  <si>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</si>
  <si>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</si>
  <si>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</si>
  <si>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</si>
  <si>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</si>
  <si>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</si>
  <si>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</si>
  <si>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</si>
  <si>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</si>
  <si>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</si>
  <si>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</si>
  <si>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</si>
  <si>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</si>
  <si>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</si>
  <si>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</si>
  <si>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</si>
  <si>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</si>
  <si>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</si>
  <si>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</si>
  <si>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</si>
  <si>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</si>
  <si>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</si>
  <si>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</si>
  <si>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</si>
  <si>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</si>
  <si>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</si>
  <si>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</si>
  <si>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</si>
  <si>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</si>
  <si>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</si>
  <si>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</si>
  <si>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</si>
  <si>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</si>
  <si>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</si>
  <si>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</si>
  <si>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</si>
  <si>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</si>
  <si>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</si>
  <si>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</si>
  <si>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</si>
  <si>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</si>
  <si>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</si>
  <si>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</si>
  <si>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</si>
  <si>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</si>
  <si>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</si>
  <si>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</si>
  <si>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</si>
  <si>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</si>
  <si>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</si>
  <si>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</si>
  <si>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</si>
  <si>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</si>
  <si>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</si>
  <si>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</si>
  <si>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</si>
  <si>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</si>
  <si>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</si>
  <si>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</si>
  <si>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</si>
  <si>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</si>
  <si>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</si>
  <si>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</si>
  <si>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</si>
  <si>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</si>
  <si>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</si>
  <si>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</si>
  <si>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</si>
  <si>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</si>
  <si>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</si>
  <si>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</si>
  <si>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</si>
  <si>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</si>
  <si>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</si>
  <si>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</si>
  <si>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</si>
  <si>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</si>
  <si>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</si>
  <si>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</si>
  <si>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</si>
  <si>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</si>
  <si>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</si>
  <si>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</si>
  <si>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</si>
  <si>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</si>
  <si>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</si>
  <si>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</si>
  <si>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</si>
  <si>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</si>
  <si>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</si>
  <si>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</si>
  <si>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</si>
  <si>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</si>
  <si>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</si>
  <si>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</si>
  <si>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</si>
  <si>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</si>
  <si>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</si>
  <si>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</si>
  <si>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</si>
  <si>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</si>
  <si>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</si>
  <si>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</si>
  <si>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</si>
  <si>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</si>
  <si>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</si>
  <si>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</si>
  <si>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</si>
  <si>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</si>
  <si>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</si>
  <si>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</si>
  <si>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</si>
  <si>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</si>
  <si>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</si>
  <si>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</si>
  <si>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</si>
  <si>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</si>
  <si>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</si>
  <si>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</si>
  <si>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</si>
  <si>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</si>
  <si>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</si>
  <si>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</si>
  <si>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</si>
  <si>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</si>
  <si>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</si>
  <si>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</si>
  <si>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</si>
  <si>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</si>
  <si>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</si>
  <si>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</si>
  <si>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</si>
  <si>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</si>
  <si>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</si>
  <si>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</si>
  <si>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</si>
  <si>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</si>
  <si>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</si>
  <si>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</si>
  <si>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</si>
  <si>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</si>
  <si>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</si>
  <si>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</si>
  <si>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</si>
  <si>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</si>
  <si>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</si>
  <si>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</si>
  <si>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</si>
  <si>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</si>
  <si>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</si>
  <si>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</si>
  <si>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</si>
  <si>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</si>
  <si>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</si>
  <si>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</si>
  <si>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</si>
  <si>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</si>
  <si>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</si>
  <si>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</si>
  <si>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</si>
  <si>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</si>
  <si>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</si>
  <si>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</si>
  <si>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</si>
  <si>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</si>
  <si>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</si>
  <si>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</si>
  <si>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</si>
  <si>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</si>
  <si>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</si>
  <si>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</si>
  <si>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</si>
  <si>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</si>
  <si>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</si>
  <si>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</si>
  <si>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</si>
  <si>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</si>
  <si>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</si>
  <si>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</si>
  <si>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</si>
  <si>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</si>
  <si>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</si>
  <si>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</si>
  <si>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</si>
  <si>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</si>
  <si>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</si>
  <si>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</si>
  <si>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</si>
  <si>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</si>
  <si>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</si>
  <si>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</si>
  <si>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</si>
  <si>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</si>
  <si>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</si>
  <si>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</si>
  <si>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</si>
  <si>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</si>
  <si>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</si>
  <si>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</si>
  <si>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</si>
  <si>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</si>
  <si>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</si>
  <si>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</si>
  <si>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</si>
  <si>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</si>
  <si>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</si>
  <si>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</si>
  <si>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</si>
  <si>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</si>
  <si>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</si>
  <si>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</si>
  <si>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</si>
  <si>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</si>
  <si>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</si>
  <si>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</si>
  <si>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</si>
  <si>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</si>
  <si>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</si>
  <si>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</si>
  <si>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</si>
  <si>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</si>
  <si>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</si>
  <si>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</si>
  <si>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</si>
  <si>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</si>
  <si>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</si>
  <si>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</si>
  <si>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</si>
  <si>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</si>
  <si>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</si>
  <si>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</si>
  <si>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</si>
  <si>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</si>
  <si>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</si>
  <si>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</si>
  <si>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</si>
  <si>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</si>
  <si>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</si>
  <si>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</si>
  <si>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</si>
  <si>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</si>
  <si>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</si>
  <si>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</si>
  <si>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</si>
  <si>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</si>
  <si>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</si>
  <si>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</si>
  <si>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</si>
  <si>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</si>
  <si>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</si>
  <si>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</si>
  <si>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</si>
  <si>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</si>
  <si>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</si>
  <si>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</si>
  <si>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</si>
  <si>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</si>
  <si>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</si>
  <si>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</si>
  <si>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</si>
  <si>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</si>
  <si>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</si>
  <si>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</si>
  <si>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</si>
  <si>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</si>
  <si>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</si>
  <si>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</si>
  <si>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</si>
  <si>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</si>
  <si>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</si>
  <si>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</si>
  <si>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</si>
  <si>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</si>
  <si>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</si>
  <si>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</si>
  <si>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</si>
  <si>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</si>
  <si>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</si>
  <si>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</si>
  <si>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</si>
  <si>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</si>
  <si>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</si>
  <si>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</si>
  <si>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</si>
  <si>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</si>
  <si>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</si>
  <si>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</si>
  <si>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</si>
  <si>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</si>
  <si>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</si>
  <si>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</si>
  <si>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</si>
  <si>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</si>
  <si>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</si>
  <si>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</si>
  <si>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</si>
  <si>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</si>
  <si>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</si>
  <si>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</si>
  <si>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</si>
  <si>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</si>
  <si>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</si>
  <si>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</si>
  <si>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</si>
  <si>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</si>
  <si>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</si>
  <si>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</si>
  <si>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</si>
  <si>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</si>
  <si>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</si>
  <si>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</si>
  <si>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</si>
  <si>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</si>
  <si>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</si>
  <si>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</si>
  <si>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</si>
  <si>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</si>
  <si>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</si>
  <si>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</si>
  <si>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</si>
  <si>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</si>
  <si>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</si>
  <si>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</si>
  <si>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</si>
  <si>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</si>
  <si>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</si>
  <si>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</si>
  <si>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</si>
  <si>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</si>
  <si>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</si>
  <si>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</si>
  <si>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</si>
  <si>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</si>
  <si>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</si>
  <si>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</si>
  <si>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</si>
  <si>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</si>
  <si>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</si>
  <si>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</si>
  <si>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</si>
  <si>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</si>
  <si>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</si>
  <si>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</si>
  <si>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</si>
  <si>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</si>
  <si>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</si>
  <si>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</si>
  <si>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</si>
  <si>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</si>
  <si>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</si>
  <si>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</si>
  <si>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</si>
  <si>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</si>
  <si>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</si>
  <si>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</si>
  <si>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</si>
  <si>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</si>
  <si>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</si>
  <si>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</si>
  <si>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</si>
  <si>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</si>
  <si>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</si>
  <si>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</si>
  <si>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</si>
  <si>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</si>
  <si>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</si>
  <si>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</si>
  <si>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</si>
  <si>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</si>
  <si>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</si>
  <si>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</si>
  <si>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</si>
  <si>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</si>
  <si>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</si>
  <si>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</si>
  <si>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</si>
  <si>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</si>
  <si>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</si>
  <si>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</si>
  <si>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</si>
  <si>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</si>
  <si>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</si>
  <si>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</si>
  <si>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</si>
  <si>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</si>
  <si>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</si>
  <si>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</si>
  <si>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</si>
  <si>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</si>
  <si>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</si>
  <si>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</si>
  <si>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</si>
  <si>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</si>
  <si>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</si>
  <si>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</si>
  <si>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</si>
  <si>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</si>
  <si>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</si>
  <si>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</si>
  <si>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</si>
  <si>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</si>
  <si>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</si>
  <si>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</si>
  <si>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</si>
  <si>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</si>
  <si>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</si>
  <si>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</si>
  <si>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</si>
  <si>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</si>
  <si>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</si>
  <si>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</si>
  <si>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</si>
  <si>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</si>
  <si>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</si>
  <si>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</si>
  <si>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</si>
  <si>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</si>
  <si>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</si>
  <si>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</si>
  <si>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</si>
  <si>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</si>
  <si>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</si>
  <si>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</si>
  <si>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</si>
  <si>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</si>
  <si>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</si>
  <si>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</si>
  <si>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</si>
  <si>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</si>
  <si>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</si>
  <si>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</si>
  <si>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</si>
  <si>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</si>
  <si>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</si>
  <si>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</si>
  <si>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</si>
  <si>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</si>
  <si>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</si>
  <si>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</si>
  <si>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</si>
  <si>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</si>
  <si>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</si>
  <si>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</si>
  <si>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</si>
  <si>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</si>
  <si>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</si>
  <si>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</si>
  <si>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</si>
  <si>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</si>
  <si>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</si>
  <si>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</si>
  <si>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</si>
  <si>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</si>
  <si>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</si>
  <si>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</si>
  <si>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</si>
  <si>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</si>
  <si>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</si>
  <si>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</si>
  <si>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</si>
  <si>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</si>
  <si>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</si>
  <si>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</si>
  <si>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</si>
  <si>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</si>
  <si>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</si>
  <si>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</si>
  <si>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</si>
  <si>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</si>
  <si>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</si>
  <si>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</si>
  <si>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</si>
  <si>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</si>
  <si>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</si>
  <si>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</si>
  <si>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</si>
  <si>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</si>
  <si>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</si>
  <si>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</si>
  <si>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</si>
  <si>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</si>
  <si>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</si>
  <si>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</si>
  <si>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</si>
  <si>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</si>
  <si>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</si>
  <si>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</si>
  <si>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</si>
  <si>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</si>
  <si>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</si>
  <si>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</si>
  <si>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</si>
  <si>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</si>
  <si>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</si>
  <si>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</si>
  <si>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</si>
  <si>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</si>
  <si>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</si>
  <si>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</si>
  <si>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</si>
  <si>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</si>
  <si>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</si>
  <si>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</si>
  <si>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</si>
  <si>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</si>
  <si>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</si>
  <si>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</si>
  <si>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</si>
  <si>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</si>
  <si>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</si>
  <si>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</si>
  <si>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</si>
  <si>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</si>
  <si>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</si>
  <si>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</si>
  <si>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</si>
  <si>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</si>
  <si>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</si>
  <si>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</si>
  <si>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</si>
  <si>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</si>
  <si>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</si>
  <si>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</si>
  <si>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</si>
  <si>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</si>
  <si>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</si>
  <si>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</si>
  <si>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</si>
  <si>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</si>
  <si>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</si>
  <si>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</si>
  <si>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</si>
  <si>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</si>
  <si>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</si>
  <si>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</si>
  <si>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</si>
  <si>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</si>
  <si>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</si>
  <si>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</si>
  <si>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</si>
  <si>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</si>
  <si>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</si>
  <si>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</si>
  <si>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</si>
  <si>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</si>
  <si>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</si>
  <si>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</si>
  <si>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</si>
  <si>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</si>
  <si>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</si>
  <si>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</si>
  <si>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</si>
  <si>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</si>
  <si>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</si>
  <si>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</si>
  <si>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</si>
  <si>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</si>
  <si>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</si>
  <si>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</si>
  <si>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</si>
  <si>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</si>
  <si>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</si>
  <si>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</si>
  <si>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</si>
  <si>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</si>
  <si>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</si>
  <si>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</si>
  <si>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</si>
  <si>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</si>
  <si>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</si>
  <si>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</si>
  <si>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</si>
  <si>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</si>
  <si>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</si>
  <si>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</si>
  <si>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</si>
  <si>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</si>
  <si>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</si>
  <si>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</si>
  <si>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</si>
  <si>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</si>
  <si>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</si>
  <si>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</si>
  <si>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</si>
  <si>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</si>
  <si>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</si>
  <si>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</si>
  <si>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</si>
  <si>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</si>
  <si>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</si>
  <si>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</si>
  <si>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</si>
  <si>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</si>
  <si>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</si>
  <si>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</si>
  <si>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</si>
  <si>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</si>
  <si>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</si>
  <si>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</si>
  <si>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</si>
  <si>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</si>
  <si>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</si>
  <si>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</si>
  <si>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</si>
  <si>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</si>
  <si>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</si>
  <si>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</si>
  <si>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</si>
  <si>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</si>
  <si>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</si>
  <si>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</si>
  <si>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</si>
  <si>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</si>
  <si>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</si>
  <si>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</si>
  <si>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</si>
  <si>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</si>
  <si>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</si>
  <si>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</si>
  <si>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</si>
  <si>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</si>
  <si>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</si>
  <si>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</si>
  <si>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</si>
  <si>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</si>
  <si>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</si>
  <si>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</si>
  <si>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</si>
  <si>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</si>
  <si>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</si>
  <si>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</si>
  <si>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</si>
  <si>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</si>
  <si>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</si>
  <si>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</si>
  <si>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</si>
  <si>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</si>
  <si>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</si>
  <si>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</si>
  <si>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</si>
  <si>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</si>
  <si>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</si>
  <si>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</si>
  <si>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</si>
  <si>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</si>
  <si>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</si>
  <si>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</si>
  <si>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</si>
  <si>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</si>
  <si>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</si>
  <si>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</si>
  <si>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</si>
  <si>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</si>
  <si>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</si>
  <si>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</si>
  <si>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</si>
  <si>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</si>
  <si>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</si>
  <si>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</si>
  <si>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</si>
  <si>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</si>
  <si>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</si>
  <si>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</si>
  <si>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</si>
  <si>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</si>
  <si>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</si>
  <si>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</si>
  <si>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</si>
  <si>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</si>
  <si>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</si>
  <si>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</si>
  <si>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</si>
  <si>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</si>
  <si>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</si>
  <si>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</si>
  <si>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</si>
  <si>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</si>
  <si>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</si>
  <si>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</si>
  <si>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</si>
  <si>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</si>
  <si>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</si>
  <si>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</si>
  <si>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</si>
  <si>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</si>
  <si>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</si>
  <si>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</si>
  <si>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</si>
  <si>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</si>
  <si>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</si>
  <si>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</si>
  <si>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</si>
  <si>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</si>
  <si>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</si>
  <si>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</si>
  <si>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</si>
  <si>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</si>
  <si>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</si>
  <si>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</si>
  <si>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</si>
  <si>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</si>
  <si>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</si>
  <si>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</si>
  <si>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</si>
  <si>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</si>
  <si>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</si>
  <si>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</si>
  <si>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</si>
  <si>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</si>
  <si>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</si>
  <si>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</si>
  <si>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</si>
  <si>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</si>
  <si>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</si>
  <si>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</si>
  <si>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</si>
  <si>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</si>
  <si>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</si>
  <si>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</si>
  <si>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</si>
  <si>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</si>
  <si>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</si>
  <si>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</si>
  <si>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</si>
  <si>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</si>
  <si>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</si>
  <si>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</si>
  <si>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</si>
  <si>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</si>
  <si>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</si>
  <si>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</si>
  <si>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</si>
  <si>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</si>
  <si>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</si>
  <si>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</si>
  <si>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</si>
  <si>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</si>
  <si>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</si>
  <si>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</si>
  <si>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</si>
  <si>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</si>
  <si>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</si>
  <si>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</si>
  <si>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</si>
  <si>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</si>
  <si>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</si>
  <si>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</si>
  <si>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</si>
  <si>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</si>
  <si>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</si>
  <si>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</si>
  <si>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</si>
  <si>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</si>
  <si>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</si>
  <si>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</si>
  <si>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</si>
  <si>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</si>
  <si>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</si>
  <si>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</si>
  <si>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</si>
  <si>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</si>
  <si>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</si>
  <si>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</si>
  <si>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</si>
  <si>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</si>
  <si>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</si>
  <si>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</si>
  <si>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</si>
  <si>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</si>
  <si>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</si>
  <si>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</si>
  <si>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</si>
  <si>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</si>
  <si>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</si>
  <si>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</si>
  <si>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</si>
  <si>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</si>
  <si>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</si>
  <si>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</si>
  <si>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</si>
  <si>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</si>
  <si>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</si>
  <si>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</si>
  <si>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</si>
  <si>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</si>
  <si>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</si>
  <si>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</si>
  <si>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</si>
  <si>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</si>
  <si>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</si>
  <si>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</si>
  <si>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</si>
  <si>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</si>
  <si>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</si>
  <si>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</si>
  <si>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</si>
  <si>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</si>
  <si>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</si>
  <si>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</si>
  <si>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</si>
  <si>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</si>
  <si>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</si>
  <si>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</si>
  <si>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</si>
  <si>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</si>
  <si>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</si>
  <si>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</si>
  <si>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</si>
  <si>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</si>
  <si>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</si>
  <si>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</si>
  <si>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</si>
  <si>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</si>
  <si>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</si>
  <si>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</si>
  <si>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</si>
  <si>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</si>
  <si>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</si>
  <si>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</si>
  <si>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</si>
  <si>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</si>
  <si>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</si>
  <si>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</si>
  <si>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</si>
  <si>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</si>
  <si>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</si>
  <si>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</si>
  <si>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</si>
  <si>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</si>
  <si>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</si>
  <si>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</si>
  <si>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</si>
  <si>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</si>
  <si>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</si>
  <si>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</si>
  <si>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</si>
  <si>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</si>
  <si>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</si>
  <si>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</si>
  <si>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</si>
  <si>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</si>
  <si>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</si>
  <si>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</si>
  <si>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</si>
  <si>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</si>
  <si>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</si>
  <si>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</si>
  <si>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</si>
  <si>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</si>
  <si>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</si>
  <si>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</si>
  <si>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</si>
  <si>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</si>
  <si>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</si>
  <si>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</si>
  <si>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</si>
  <si>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</si>
  <si>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</si>
  <si>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</si>
  <si>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</si>
  <si>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</si>
  <si>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</si>
  <si>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</si>
  <si>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</si>
  <si>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</si>
  <si>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</si>
  <si>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</si>
  <si>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</si>
  <si>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</si>
  <si>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</si>
  <si>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</si>
  <si>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</si>
  <si>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</si>
  <si>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</si>
  <si>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</si>
  <si>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</si>
  <si>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</si>
  <si>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</si>
  <si>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</si>
  <si>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</si>
  <si>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</si>
  <si>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</si>
  <si>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</si>
  <si>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</si>
  <si>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</si>
  <si>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</si>
  <si>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</si>
  <si>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</si>
  <si>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</si>
  <si>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</si>
  <si>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</si>
  <si>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</si>
  <si>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</si>
  <si>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</si>
  <si>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</si>
  <si>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</si>
  <si>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</si>
  <si>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</si>
  <si>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</si>
  <si>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</si>
  <si>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</si>
  <si>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</si>
  <si>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</si>
  <si>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</si>
  <si>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</si>
  <si>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</si>
  <si>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</si>
  <si>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</si>
  <si>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</si>
  <si>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</si>
  <si>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</si>
  <si>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</si>
  <si>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</si>
  <si>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</si>
  <si>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</si>
  <si>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</si>
  <si>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</si>
  <si>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</si>
  <si>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</si>
  <si>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</si>
  <si>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</si>
  <si>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</si>
  <si>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</si>
  <si>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</si>
  <si>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</si>
  <si>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</si>
  <si>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</si>
  <si>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</si>
  <si>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</si>
  <si>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</si>
  <si>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</si>
  <si>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</si>
  <si>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</si>
  <si>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</si>
  <si>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</si>
  <si>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</si>
  <si>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</si>
  <si>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</si>
  <si>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</si>
  <si>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</si>
  <si>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</si>
  <si>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</si>
  <si>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</si>
  <si>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</si>
  <si>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</si>
  <si>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</si>
  <si>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</si>
  <si>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</si>
  <si>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</si>
  <si>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</si>
  <si>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</si>
  <si>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</si>
  <si>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</si>
  <si>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</si>
  <si>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</si>
  <si>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</si>
  <si>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</si>
  <si>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</si>
  <si>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</si>
  <si>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</si>
  <si>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</si>
  <si>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</si>
  <si>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</si>
  <si>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</si>
  <si>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</si>
  <si>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</si>
  <si>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</si>
  <si>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</si>
  <si>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</si>
  <si>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</si>
  <si>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</si>
  <si>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</si>
  <si>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</si>
  <si>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</si>
  <si>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</si>
  <si>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</si>
  <si>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</si>
  <si>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</si>
  <si>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</si>
  <si>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</si>
  <si>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</si>
  <si>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</si>
  <si>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</si>
  <si>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</si>
  <si>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</si>
  <si>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</si>
  <si>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</si>
  <si>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</si>
  <si>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</si>
  <si>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</si>
  <si>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</si>
  <si>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</si>
  <si>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</si>
  <si>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</si>
  <si>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</si>
  <si>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</si>
  <si>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</si>
  <si>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</si>
  <si>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</si>
  <si>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</si>
  <si>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</si>
  <si>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</si>
  <si>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</si>
  <si>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</si>
  <si>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</si>
  <si>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</si>
  <si>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</si>
  <si>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</si>
  <si>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</si>
  <si>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</si>
  <si>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</si>
  <si>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</si>
  <si>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</si>
  <si>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</si>
  <si>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</si>
  <si>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</si>
  <si>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</si>
  <si>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</si>
  <si>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</si>
  <si>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</si>
  <si>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</si>
  <si>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</si>
  <si>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</si>
  <si>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</si>
  <si>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</si>
  <si>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</si>
  <si>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</si>
  <si>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</si>
  <si>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</si>
  <si>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</si>
  <si>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</si>
  <si>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</si>
  <si>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</si>
  <si>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</si>
  <si>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</si>
  <si>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</si>
  <si>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</si>
  <si>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</si>
  <si>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</si>
  <si>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</si>
  <si>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</si>
  <si>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</si>
  <si>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</si>
  <si>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</si>
  <si>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</si>
  <si>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</si>
  <si>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</si>
  <si>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</si>
  <si>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</si>
  <si>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</si>
  <si>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</si>
  <si>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</si>
  <si>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</si>
  <si>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</si>
  <si>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</si>
  <si>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</si>
  <si>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</si>
  <si>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</si>
  <si>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</si>
  <si>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</si>
  <si>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</si>
  <si>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</si>
  <si>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</si>
  <si>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</si>
  <si>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</si>
  <si>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</si>
  <si>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</si>
  <si>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</si>
  <si>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</si>
  <si>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</si>
  <si>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</si>
  <si>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</si>
  <si>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</si>
  <si>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</si>
  <si>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</si>
  <si>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</si>
  <si>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</si>
  <si>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</si>
  <si>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</si>
  <si>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</si>
  <si>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</si>
  <si>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</si>
  <si>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</si>
  <si>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</si>
  <si>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</si>
  <si>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</si>
  <si>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</si>
  <si>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</si>
  <si>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</si>
  <si>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</si>
  <si>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</si>
  <si>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</si>
  <si>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</si>
  <si>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</si>
  <si>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</si>
  <si>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</si>
  <si>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</si>
  <si>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</si>
  <si>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</si>
  <si>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</si>
  <si>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</si>
  <si>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</si>
  <si>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</si>
  <si>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</si>
  <si>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</si>
  <si>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</si>
  <si>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</si>
  <si>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</si>
  <si>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</si>
  <si>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</si>
  <si>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</si>
  <si>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</si>
  <si>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</si>
  <si>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</si>
  <si>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</si>
  <si>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</si>
  <si>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</si>
  <si>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</si>
  <si>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</si>
  <si>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</si>
  <si>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</si>
  <si>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</si>
  <si>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</si>
  <si>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</si>
  <si>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</si>
  <si>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</si>
  <si>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</si>
  <si>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</si>
  <si>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</si>
  <si>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</si>
  <si>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</si>
  <si>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</si>
  <si>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</si>
  <si>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</si>
  <si>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</si>
  <si>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</si>
  <si>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</si>
  <si>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</si>
  <si>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</si>
  <si>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</si>
  <si>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</si>
  <si>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</si>
  <si>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</si>
  <si>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</si>
  <si>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</si>
  <si>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</si>
  <si>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</si>
  <si>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</si>
  <si>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</si>
  <si>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</si>
  <si>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</si>
  <si>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</si>
  <si>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</si>
  <si>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</si>
  <si>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</si>
  <si>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</si>
  <si>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</si>
  <si>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</si>
  <si>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</si>
  <si>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</si>
  <si>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</si>
  <si>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</si>
  <si>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</si>
  <si>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</si>
  <si>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</si>
  <si>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</si>
  <si>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</si>
  <si>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</si>
  <si>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</si>
  <si>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</si>
  <si>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</si>
  <si>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</si>
  <si>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</si>
  <si>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</si>
  <si>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</si>
  <si>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</si>
  <si>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</si>
  <si>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</si>
  <si>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</si>
  <si>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</si>
  <si>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</si>
  <si>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</si>
  <si>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</si>
  <si>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</si>
  <si>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</si>
  <si>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</si>
  <si>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</si>
  <si>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</si>
  <si>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</si>
  <si>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</si>
  <si>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</si>
  <si>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</si>
  <si>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</si>
  <si>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</si>
  <si>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</si>
  <si>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</si>
  <si>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</si>
  <si>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</si>
  <si>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</si>
  <si>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</si>
  <si>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</si>
  <si>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</si>
  <si>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</si>
  <si>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</si>
  <si>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</si>
  <si>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</si>
  <si>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</si>
  <si>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</si>
  <si>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</si>
  <si>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</si>
  <si>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</si>
  <si>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</si>
  <si>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</si>
  <si>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</si>
  <si>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</si>
  <si>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</si>
  <si>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</si>
  <si>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</si>
  <si>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</si>
  <si>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</si>
  <si>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</si>
  <si>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</si>
  <si>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</si>
  <si>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</si>
  <si>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</si>
  <si>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</si>
  <si>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</si>
  <si>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</si>
  <si>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</si>
  <si>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</si>
  <si>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</si>
  <si>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</si>
  <si>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</si>
  <si>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</si>
  <si>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</si>
  <si>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</si>
  <si>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</si>
  <si>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</si>
  <si>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</si>
  <si>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</si>
  <si>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</si>
  <si>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</si>
  <si>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</si>
  <si>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</si>
  <si>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</si>
  <si>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</si>
  <si>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</si>
  <si>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</si>
  <si>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</si>
  <si>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</si>
  <si>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</si>
  <si>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</si>
  <si>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</si>
  <si>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</si>
  <si>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</si>
  <si>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</si>
  <si>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</si>
  <si>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</si>
  <si>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</si>
  <si>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</si>
  <si>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</si>
  <si>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</si>
  <si>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</si>
  <si>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</si>
  <si>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</si>
  <si>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</si>
  <si>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</si>
  <si>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</si>
  <si>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</si>
  <si>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</si>
  <si>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</si>
  <si>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</si>
  <si>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</si>
  <si>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</si>
  <si>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</si>
  <si>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</si>
  <si>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</si>
  <si>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</si>
  <si>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</si>
  <si>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</si>
  <si>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</si>
  <si>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</si>
  <si>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</si>
  <si>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</si>
  <si>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</si>
  <si>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</si>
  <si>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</si>
  <si>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</si>
  <si>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</si>
  <si>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</si>
  <si>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</si>
  <si>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</si>
  <si>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</si>
  <si>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</si>
  <si>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</si>
  <si>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</si>
  <si>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</si>
  <si>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</si>
  <si>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</si>
  <si>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</si>
  <si>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</si>
  <si>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</si>
  <si>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</si>
  <si>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</si>
  <si>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</si>
  <si>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</si>
  <si>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</si>
  <si>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</si>
  <si>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</si>
  <si>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</si>
  <si>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</si>
  <si>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</si>
  <si>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</si>
  <si>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</si>
  <si>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</si>
  <si>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</si>
  <si>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</si>
  <si>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</si>
  <si>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</si>
  <si>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</si>
  <si>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</si>
  <si>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</si>
  <si>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</si>
  <si>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</si>
  <si>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</si>
  <si>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</si>
  <si>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</si>
  <si>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</si>
  <si>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</si>
  <si>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</si>
  <si>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</si>
  <si>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</si>
  <si>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</si>
  <si>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</si>
  <si>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</si>
  <si>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</si>
  <si>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</si>
  <si>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</si>
  <si>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</si>
  <si>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</si>
  <si>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</si>
  <si>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</si>
  <si>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</si>
  <si>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</si>
  <si>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</si>
  <si>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</si>
  <si>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</si>
  <si>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</si>
  <si>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</si>
  <si>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</si>
  <si>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</si>
  <si>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</si>
  <si>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</si>
  <si>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</si>
  <si>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</si>
  <si>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</si>
  <si>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</si>
  <si>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</si>
  <si>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</si>
  <si>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</si>
  <si>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</si>
  <si>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</si>
  <si>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</si>
  <si>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</si>
  <si>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</si>
  <si>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</si>
  <si>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</si>
  <si>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</si>
  <si>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</si>
  <si>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</si>
  <si>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</si>
  <si>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</si>
  <si>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</si>
  <si>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</si>
  <si>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</si>
  <si>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</si>
  <si>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</si>
  <si>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</si>
  <si>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</si>
  <si>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</si>
  <si>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</si>
  <si>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</si>
  <si>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</si>
  <si>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</si>
  <si>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</si>
  <si>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</si>
  <si>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</si>
  <si>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</si>
  <si>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</si>
  <si>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</si>
  <si>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</si>
  <si>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</si>
  <si>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</si>
  <si>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</si>
  <si>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</si>
  <si>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</si>
  <si>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</si>
  <si>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</si>
  <si>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</si>
  <si>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</si>
  <si>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</si>
  <si>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</si>
  <si>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</si>
  <si>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</si>
  <si>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</si>
  <si>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</si>
  <si>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</si>
  <si>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</si>
  <si>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</si>
  <si>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</si>
  <si>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</si>
  <si>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</si>
  <si>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</si>
  <si>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</si>
  <si>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</si>
  <si>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</si>
  <si>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</si>
  <si>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</si>
  <si>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</si>
  <si>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</si>
  <si>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</si>
  <si>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</si>
  <si>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</si>
  <si>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</si>
  <si>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</si>
  <si>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</si>
  <si>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</si>
  <si>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</si>
  <si>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</si>
  <si>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</si>
  <si>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</si>
  <si>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</si>
  <si>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</si>
  <si>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</si>
  <si>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</si>
  <si>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</si>
  <si>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</si>
  <si>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</si>
  <si>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</si>
  <si>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</si>
  <si>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</si>
  <si>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</si>
  <si>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</si>
  <si>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</si>
  <si>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</si>
  <si>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</si>
  <si>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</si>
  <si>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</si>
  <si>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</si>
  <si>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</si>
  <si>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</si>
  <si>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</si>
  <si>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</si>
  <si>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</si>
  <si>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</si>
  <si>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</si>
  <si>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</si>
  <si>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</si>
  <si>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</si>
  <si>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</si>
  <si>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</si>
  <si>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</si>
  <si>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</si>
  <si>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</si>
  <si>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</si>
  <si>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</si>
  <si>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</si>
  <si>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</si>
  <si>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</si>
  <si>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</si>
  <si>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</si>
  <si>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</si>
  <si>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</si>
  <si>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</si>
  <si>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</si>
  <si>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</si>
  <si>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</si>
  <si>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</si>
  <si>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</si>
  <si>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</si>
  <si>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</si>
  <si>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</si>
  <si>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</si>
  <si>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</si>
  <si>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</si>
  <si>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</si>
  <si>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</si>
  <si>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</si>
  <si>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</si>
  <si>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</si>
  <si>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</si>
  <si>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</si>
  <si>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</si>
  <si>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</si>
  <si>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</si>
  <si>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</si>
  <si>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</si>
  <si>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</si>
  <si>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</si>
  <si>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</si>
  <si>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</si>
  <si>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</si>
  <si>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</si>
  <si>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</si>
  <si>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</si>
  <si>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</si>
  <si>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</si>
  <si>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</si>
  <si>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</si>
  <si>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</si>
  <si>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</si>
  <si>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</si>
  <si>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</si>
  <si>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</si>
  <si>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</si>
  <si>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</si>
  <si>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</si>
  <si>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</si>
  <si>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</si>
  <si>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</si>
  <si>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</si>
  <si>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</si>
  <si>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</si>
  <si>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</si>
  <si>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</si>
  <si>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</si>
  <si>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</si>
  <si>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</si>
  <si>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</si>
  <si>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</si>
  <si>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</si>
  <si>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</si>
  <si>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</si>
  <si>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</si>
  <si>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</si>
  <si>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</si>
  <si>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</si>
  <si>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</si>
  <si>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</si>
  <si>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</si>
  <si>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</si>
  <si>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</si>
  <si>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</si>
  <si>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</si>
  <si>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</si>
  <si>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</si>
  <si>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</si>
  <si>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</si>
  <si>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</si>
  <si>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</si>
  <si>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</si>
  <si>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</si>
  <si>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</si>
  <si>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</si>
  <si>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</si>
  <si>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</si>
  <si>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</si>
  <si>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</si>
  <si>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</si>
  <si>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</si>
  <si>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</si>
  <si>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</si>
  <si>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</si>
  <si>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</si>
  <si>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</si>
  <si>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</si>
  <si>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</si>
  <si>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</si>
  <si>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</si>
  <si>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</si>
  <si>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</si>
  <si>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</si>
  <si>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</si>
  <si>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</si>
  <si>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</si>
  <si>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</si>
  <si>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</si>
  <si>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</si>
  <si>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</si>
  <si>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</si>
  <si>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</si>
  <si>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</si>
  <si>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</si>
  <si>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</si>
  <si>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</si>
  <si>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</si>
  <si>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</si>
  <si>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</si>
  <si>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</si>
  <si>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</si>
  <si>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</si>
  <si>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</si>
  <si>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</si>
  <si>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</si>
  <si>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</si>
  <si>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</si>
  <si>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</si>
  <si>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</si>
  <si>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</si>
  <si>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</si>
  <si>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</si>
  <si>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</si>
  <si>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</si>
  <si>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</si>
  <si>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</si>
  <si>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</si>
  <si>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</si>
  <si>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</si>
  <si>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</si>
  <si>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</si>
  <si>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</si>
  <si>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</si>
  <si>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</si>
  <si>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</si>
  <si>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</si>
  <si>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</si>
  <si>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</si>
  <si>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</si>
  <si>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</si>
  <si>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</si>
  <si>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</si>
  <si>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</si>
  <si>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</si>
  <si>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</si>
  <si>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</si>
  <si>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</si>
  <si>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</si>
  <si>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</si>
  <si>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</si>
  <si>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</si>
  <si>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</si>
  <si>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</si>
  <si>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</si>
  <si>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</si>
  <si>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</si>
  <si>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</si>
  <si>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</si>
  <si>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</si>
  <si>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</si>
  <si>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</si>
  <si>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</si>
  <si>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</si>
  <si>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</si>
  <si>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</si>
  <si>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</si>
  <si>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</si>
  <si>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</si>
  <si>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</si>
  <si>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</si>
  <si>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</si>
  <si>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</si>
  <si>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</si>
  <si>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</si>
  <si>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</si>
  <si>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</si>
  <si>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</si>
  <si>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</si>
  <si>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</si>
  <si>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</si>
  <si>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</si>
  <si>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</si>
  <si>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</si>
  <si>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</si>
  <si>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</si>
  <si>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</si>
  <si>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</si>
  <si>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</si>
  <si>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</si>
  <si>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</si>
  <si>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</si>
  <si>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</si>
  <si>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</si>
  <si>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</si>
  <si>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</si>
  <si>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</si>
  <si>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</si>
  <si>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</si>
  <si>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</si>
  <si>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</si>
  <si>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</si>
  <si>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</si>
  <si>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</si>
  <si>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</si>
  <si>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</si>
  <si>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</si>
  <si>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</si>
  <si>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</si>
  <si>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</si>
  <si>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</si>
  <si>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</si>
  <si>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</si>
  <si>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</si>
  <si>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</si>
  <si>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</si>
  <si>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</si>
  <si>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</si>
  <si>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</si>
  <si>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</si>
  <si>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</si>
  <si>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</si>
  <si>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</si>
  <si>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</si>
  <si>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</si>
  <si>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</si>
  <si>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</si>
  <si>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</si>
  <si>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</si>
  <si>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</si>
  <si>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</si>
  <si>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</si>
  <si>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</si>
  <si>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</si>
  <si>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</si>
  <si>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</si>
  <si>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</si>
  <si>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</si>
  <si>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</si>
  <si>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</si>
  <si>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</si>
  <si>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</si>
  <si>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</si>
  <si>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</si>
  <si>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</si>
  <si>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</si>
  <si>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</si>
  <si>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</si>
  <si>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</si>
  <si>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</si>
  <si>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</si>
  <si>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</si>
  <si>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</si>
  <si>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</si>
  <si>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</si>
  <si>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</si>
  <si>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</si>
  <si>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</si>
  <si>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</si>
  <si>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</si>
  <si>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</si>
  <si>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</si>
  <si>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</si>
  <si>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</si>
  <si>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</si>
  <si>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</si>
  <si>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</si>
  <si>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</si>
  <si>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</si>
  <si>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</si>
  <si>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</si>
  <si>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</si>
  <si>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</si>
  <si>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</si>
  <si>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</si>
  <si>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</si>
  <si>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</si>
  <si>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</si>
  <si>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</si>
  <si>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</si>
  <si>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</si>
  <si>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</si>
  <si>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</si>
  <si>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</si>
  <si>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</si>
  <si>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</si>
  <si>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</si>
  <si>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</si>
  <si>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</si>
  <si>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</si>
  <si>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</si>
  <si>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</si>
  <si>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</si>
  <si>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</si>
  <si>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</si>
  <si>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</si>
  <si>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</si>
  <si>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</si>
  <si>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</si>
  <si>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</si>
  <si>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</si>
  <si>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</si>
  <si>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</si>
  <si>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</si>
  <si>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</si>
  <si>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</si>
  <si>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</si>
  <si>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</si>
  <si>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</si>
  <si>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</si>
  <si>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</si>
  <si>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</si>
  <si>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</si>
  <si>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</si>
  <si>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</si>
  <si>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</si>
  <si>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</si>
  <si>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</si>
  <si>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</si>
  <si>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</si>
  <si>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</si>
  <si>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</si>
  <si>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</si>
  <si>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</si>
  <si>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</si>
  <si>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</si>
  <si>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</si>
  <si>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</si>
  <si>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</si>
  <si>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</si>
  <si>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</si>
  <si>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</si>
  <si>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</si>
  <si>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</si>
  <si>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</si>
  <si>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</si>
  <si>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</si>
  <si>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</si>
  <si>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</si>
  <si>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</si>
  <si>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</si>
  <si>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</si>
  <si>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</si>
  <si>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</si>
  <si>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</si>
  <si>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</si>
  <si>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</si>
  <si>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</si>
  <si>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</si>
  <si>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</si>
  <si>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</si>
  <si>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</si>
  <si>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</si>
  <si>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</si>
  <si>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</si>
  <si>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</si>
  <si>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</si>
  <si>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</si>
  <si>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</si>
  <si>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</si>
  <si>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</si>
  <si>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</si>
  <si>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</si>
  <si>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</si>
  <si>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</si>
  <si>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</si>
  <si>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</si>
  <si>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</si>
  <si>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</si>
  <si>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</si>
  <si>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</si>
  <si>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</si>
  <si>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</si>
  <si>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</si>
  <si>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</si>
  <si>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</si>
  <si>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</si>
  <si>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</si>
  <si>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</si>
  <si>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</si>
  <si>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</si>
  <si>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</si>
  <si>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</si>
  <si>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</si>
  <si>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</si>
  <si>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</si>
  <si>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</si>
  <si>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</si>
  <si>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</si>
  <si>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</si>
  <si>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</si>
  <si>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</si>
  <si>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</si>
  <si>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</si>
  <si>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</si>
  <si>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</si>
  <si>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</si>
  <si>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</si>
  <si>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</si>
  <si>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</si>
  <si>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</si>
  <si>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</si>
  <si>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</si>
  <si>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</si>
  <si>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</si>
  <si>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</si>
  <si>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</si>
  <si>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</si>
  <si>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</si>
  <si>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</si>
  <si>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</si>
  <si>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</si>
  <si>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</si>
  <si>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</si>
  <si>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</si>
  <si>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</si>
  <si>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</si>
  <si>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</si>
  <si>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</si>
  <si>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</si>
  <si>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</si>
  <si>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</si>
  <si>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</si>
  <si>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</si>
  <si>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</si>
  <si>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</si>
  <si>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</si>
  <si>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</si>
  <si>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</si>
  <si>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</si>
  <si>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</si>
  <si>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</si>
  <si>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</si>
  <si>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</si>
  <si>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</si>
  <si>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</si>
  <si>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</si>
  <si>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</si>
  <si>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</si>
  <si>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</si>
  <si>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</si>
  <si>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</si>
  <si>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</si>
  <si>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</si>
  <si>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</si>
  <si>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</si>
  <si>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</si>
  <si>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</si>
  <si>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</si>
  <si>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</si>
  <si>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</si>
  <si>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</si>
  <si>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</si>
  <si>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</si>
  <si>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</si>
  <si>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</si>
  <si>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</si>
  <si>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</si>
  <si>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</si>
  <si>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</si>
  <si>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</si>
  <si>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</si>
  <si>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</si>
  <si>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</si>
  <si>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</si>
  <si>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</si>
  <si>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</si>
  <si>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</si>
  <si>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</si>
  <si>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</si>
  <si>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</si>
  <si>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</si>
  <si>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</si>
  <si>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</si>
  <si>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</si>
  <si>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</si>
  <si>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</si>
  <si>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</si>
  <si>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</si>
  <si>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</si>
  <si>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</si>
  <si>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</si>
  <si>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</si>
  <si>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</si>
  <si>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</si>
  <si>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</si>
  <si>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</si>
  <si>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</si>
  <si>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</si>
  <si>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</si>
  <si>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</si>
  <si>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</si>
  <si>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</si>
  <si>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</si>
  <si>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</si>
  <si>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</si>
  <si>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</si>
  <si>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</si>
  <si>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</si>
  <si>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</si>
  <si>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</si>
  <si>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</si>
  <si>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</si>
  <si>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</si>
  <si>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</si>
  <si>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</si>
  <si>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</si>
  <si>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</si>
  <si>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</si>
  <si>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</si>
  <si>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</si>
  <si>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</si>
  <si>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</si>
  <si>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</si>
  <si>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</si>
  <si>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</si>
  <si>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</si>
  <si>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</si>
  <si>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</si>
  <si>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</si>
  <si>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</si>
  <si>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</si>
  <si>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</si>
  <si>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</si>
  <si>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</si>
  <si>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</si>
  <si>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</si>
  <si>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</si>
  <si>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</si>
  <si>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</si>
  <si>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</si>
  <si>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</si>
  <si>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</si>
  <si>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</si>
  <si>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</si>
  <si>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</si>
  <si>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</si>
  <si>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</si>
  <si>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</si>
  <si>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</si>
  <si>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</si>
  <si>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</si>
  <si>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</si>
  <si>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</si>
  <si>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</si>
  <si>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</si>
  <si>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</si>
  <si>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</si>
  <si>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</si>
  <si>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</si>
  <si>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</si>
  <si>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</si>
  <si>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</si>
  <si>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</si>
  <si>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</si>
  <si>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</si>
  <si>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</si>
  <si>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</si>
  <si>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</si>
  <si>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</si>
  <si>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</si>
  <si>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</si>
  <si>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</si>
  <si>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</si>
  <si>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</si>
  <si>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</si>
  <si>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</si>
  <si>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</si>
  <si>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</si>
  <si>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</si>
  <si>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</si>
  <si>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</si>
  <si>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</si>
  <si>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</si>
  <si>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</si>
  <si>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</si>
  <si>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</si>
  <si>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</si>
  <si>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</si>
  <si>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</si>
  <si>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</si>
  <si>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</si>
  <si>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</si>
  <si>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</si>
  <si>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</si>
  <si>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</si>
  <si>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</si>
  <si>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</si>
  <si>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</si>
  <si>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</si>
  <si>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</si>
  <si>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</si>
  <si>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</si>
  <si>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</si>
  <si>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</si>
  <si>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</si>
  <si>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</si>
  <si>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</si>
  <si>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</si>
  <si>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</si>
  <si>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</si>
  <si>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</si>
  <si>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</si>
  <si>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</si>
  <si>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</si>
  <si>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</si>
  <si>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</si>
  <si>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</si>
  <si>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</si>
  <si>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</si>
  <si>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</si>
  <si>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</si>
  <si>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</si>
  <si>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</si>
  <si>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</si>
  <si>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</si>
  <si>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</si>
  <si>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</si>
  <si>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</si>
  <si>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</si>
  <si>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</si>
  <si>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</si>
  <si>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</si>
  <si>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</si>
  <si>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</si>
  <si>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</si>
  <si>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</si>
  <si>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</si>
  <si>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</si>
  <si>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</si>
  <si>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</si>
  <si>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</si>
  <si>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</si>
  <si>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</si>
  <si>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</si>
  <si>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</si>
  <si>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</si>
  <si>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</si>
  <si>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</si>
  <si>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</si>
  <si>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</si>
  <si>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</si>
  <si>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</si>
  <si>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</si>
  <si>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</si>
  <si>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</si>
  <si>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</si>
  <si>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</si>
  <si>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</si>
  <si>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</si>
  <si>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</si>
  <si>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</si>
  <si>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</si>
  <si>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</si>
  <si>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</si>
  <si>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</si>
  <si>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</si>
  <si>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</si>
  <si>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</si>
  <si>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</si>
  <si>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</si>
  <si>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</si>
  <si>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</si>
  <si>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</si>
  <si>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</si>
  <si>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</si>
  <si>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</si>
  <si>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</si>
  <si>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</si>
  <si>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</si>
  <si>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</si>
  <si>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</si>
  <si>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</si>
  <si>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</si>
  <si>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</si>
  <si>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</si>
  <si>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</si>
  <si>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</si>
  <si>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</si>
  <si>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</si>
  <si>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</si>
  <si>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</si>
  <si>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</si>
  <si>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</si>
  <si>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</si>
  <si>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</si>
  <si>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</si>
  <si>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</si>
  <si>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</si>
  <si>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</si>
  <si>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</si>
  <si>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</si>
  <si>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</si>
  <si>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</si>
  <si>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</si>
  <si>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</si>
  <si>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</si>
  <si>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</si>
  <si>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</si>
  <si>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</si>
  <si>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</si>
  <si>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</si>
  <si>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</si>
  <si>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</si>
  <si>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</si>
  <si>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</si>
  <si>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</si>
  <si>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</si>
  <si>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</si>
  <si>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</si>
  <si>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</si>
  <si>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</si>
  <si>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</si>
  <si>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</si>
  <si>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</si>
  <si>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</si>
  <si>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</si>
  <si>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</si>
  <si>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</si>
  <si>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</si>
  <si>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</si>
  <si>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</si>
  <si>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</si>
  <si>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</si>
  <si>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</si>
  <si>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</si>
  <si>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</si>
  <si>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</si>
  <si>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</si>
  <si>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</si>
  <si>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</si>
  <si>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</si>
  <si>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</si>
  <si>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</si>
  <si>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</si>
  <si>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</si>
  <si>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</si>
  <si>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</si>
  <si>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</si>
  <si>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</si>
  <si>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</si>
  <si>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</si>
  <si>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</si>
  <si>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</si>
  <si>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</si>
  <si>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</si>
  <si>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</si>
  <si>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</si>
  <si>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</si>
  <si>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</si>
  <si>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</si>
  <si>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</si>
  <si>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</si>
  <si>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</si>
  <si>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</si>
  <si>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</si>
  <si>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</si>
  <si>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</si>
  <si>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</si>
  <si>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</si>
  <si>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</si>
  <si>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</si>
  <si>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</si>
  <si>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</si>
  <si>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</si>
  <si>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</si>
  <si>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</si>
  <si>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</si>
  <si>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</si>
  <si>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</si>
  <si>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</si>
  <si>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</si>
  <si>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</si>
  <si>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</si>
  <si>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</si>
  <si>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</si>
  <si>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</si>
  <si>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</si>
  <si>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</si>
  <si>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</si>
  <si>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</si>
  <si>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</si>
  <si>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</si>
  <si>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</si>
  <si>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</si>
  <si>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</si>
  <si>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</si>
  <si>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</si>
  <si>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</si>
  <si>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</si>
  <si>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</si>
  <si>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</si>
  <si>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</si>
  <si>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</si>
  <si>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</si>
  <si>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</si>
  <si>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</si>
  <si>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</si>
  <si>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</si>
  <si>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</si>
  <si>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</si>
  <si>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</si>
  <si>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</si>
  <si>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</si>
  <si>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</si>
  <si>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</si>
  <si>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</si>
  <si>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</si>
  <si>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</si>
  <si>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</si>
  <si>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</si>
  <si>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</si>
  <si>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</si>
  <si>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</si>
  <si>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</si>
  <si>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</si>
  <si>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</si>
  <si>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</si>
  <si>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</si>
  <si>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</si>
  <si>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</si>
  <si>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</si>
  <si>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</si>
  <si>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</si>
  <si>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</si>
  <si>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</si>
  <si>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</si>
  <si>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</si>
  <si>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</si>
  <si>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</si>
  <si>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</si>
  <si>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</si>
  <si>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</si>
  <si>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</si>
  <si>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</si>
  <si>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</si>
  <si>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</si>
  <si>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</si>
  <si>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</si>
  <si>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</si>
  <si>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</si>
  <si>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</si>
  <si>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</si>
  <si>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</si>
  <si>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</si>
  <si>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</si>
  <si>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</si>
  <si>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</si>
  <si>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</si>
  <si>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</si>
  <si>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</si>
  <si>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</si>
  <si>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</si>
  <si>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</si>
  <si>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</si>
  <si>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</si>
  <si>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</si>
  <si>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</si>
  <si>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</si>
  <si>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</si>
  <si>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</si>
  <si>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</si>
  <si>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</si>
  <si>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</si>
  <si>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</si>
  <si>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</si>
  <si>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</si>
  <si>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</si>
  <si>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</si>
  <si>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</si>
  <si>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</si>
  <si>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</si>
  <si>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</si>
  <si>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</si>
  <si>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</si>
  <si>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</si>
  <si>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</si>
  <si>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</si>
  <si>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</si>
  <si>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</si>
  <si>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</si>
  <si>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</si>
  <si>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</si>
  <si>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</si>
  <si>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</si>
  <si>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</si>
  <si>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</si>
  <si>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</si>
  <si>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</si>
  <si>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</si>
  <si>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</si>
  <si>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</si>
  <si>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</si>
  <si>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</si>
  <si>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</si>
  <si>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</si>
  <si>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</si>
  <si>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</si>
  <si>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</si>
  <si>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</si>
  <si>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</si>
  <si>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</si>
  <si>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</si>
  <si>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</si>
  <si>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</si>
  <si>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</si>
  <si>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</si>
  <si>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</si>
  <si>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</si>
  <si>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</si>
  <si>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</si>
  <si>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</si>
  <si>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</si>
  <si>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</si>
  <si>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</si>
  <si>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</si>
  <si>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</si>
  <si>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</si>
  <si>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</si>
  <si>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</si>
  <si>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</si>
  <si>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</si>
  <si>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</si>
  <si>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</si>
  <si>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</si>
  <si>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</si>
  <si>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</si>
  <si>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</si>
  <si>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</si>
  <si>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</si>
  <si>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</si>
  <si>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</si>
  <si>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</si>
  <si>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</si>
  <si>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</si>
  <si>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</si>
  <si>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</si>
  <si>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</si>
  <si>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</si>
  <si>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</si>
  <si>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</si>
  <si>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</si>
  <si>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</si>
  <si>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</si>
  <si>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</si>
  <si>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</si>
  <si>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</si>
  <si>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</si>
  <si>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</si>
  <si>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</si>
  <si>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</si>
  <si>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</si>
  <si>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</si>
  <si>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</si>
  <si>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</si>
  <si>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</si>
  <si>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</si>
  <si>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</si>
  <si>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</si>
  <si>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</si>
  <si>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</si>
  <si>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</si>
  <si>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</si>
  <si>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</si>
  <si>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</si>
  <si>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</si>
  <si>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</si>
  <si>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</si>
  <si>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</si>
  <si>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</si>
  <si>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</si>
  <si>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</si>
  <si>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</si>
  <si>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</si>
  <si>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</si>
  <si>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</si>
  <si>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</si>
  <si>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</si>
  <si>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</si>
  <si>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</si>
  <si>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</si>
  <si>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</si>
  <si>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</si>
  <si>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</si>
  <si>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</si>
  <si>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</si>
  <si>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</si>
  <si>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</si>
  <si>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</si>
  <si>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</si>
  <si>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</si>
  <si>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</si>
  <si>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</si>
  <si>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</si>
  <si>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</si>
  <si>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</si>
  <si>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</si>
  <si>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</si>
  <si>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</si>
  <si>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</si>
  <si>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</si>
  <si>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</si>
  <si>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</si>
  <si>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</si>
  <si>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</si>
  <si>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</si>
  <si>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</si>
  <si>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</si>
  <si>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</si>
  <si>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</si>
  <si>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</si>
  <si>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</si>
  <si>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</si>
  <si>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</si>
  <si>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</si>
  <si>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</si>
  <si>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</si>
  <si>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</si>
  <si>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</si>
  <si>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</si>
  <si>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</si>
  <si>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</si>
  <si>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</si>
  <si>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</si>
  <si>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</si>
  <si>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</si>
  <si>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</si>
  <si>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</si>
  <si>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</si>
  <si>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</si>
  <si>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</si>
  <si>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</si>
  <si>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</si>
  <si>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</si>
  <si>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</si>
  <si>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</si>
  <si>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</si>
  <si>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</si>
  <si>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</si>
  <si>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</si>
  <si>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</si>
  <si>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</si>
  <si>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</si>
  <si>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</si>
  <si>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</si>
  <si>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</si>
  <si>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</si>
  <si>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</si>
  <si>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</si>
  <si>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</si>
  <si>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</si>
  <si>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</si>
  <si>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</si>
  <si>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</si>
  <si>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</si>
  <si>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</si>
  <si>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</si>
  <si>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</si>
  <si>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</si>
  <si>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</si>
  <si>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</si>
  <si>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</si>
  <si>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</si>
  <si>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</si>
  <si>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</si>
  <si>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</si>
  <si>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</si>
  <si>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</si>
  <si>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</si>
  <si>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</si>
  <si>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</si>
  <si>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</si>
  <si>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</si>
  <si>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</si>
  <si>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</si>
  <si>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</si>
  <si>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</si>
  <si>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</si>
  <si>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</si>
  <si>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</si>
  <si>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</si>
  <si>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</si>
  <si>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</si>
  <si>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</si>
  <si>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</si>
  <si>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</si>
  <si>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</si>
  <si>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</si>
  <si>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</si>
  <si>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</si>
  <si>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</si>
  <si>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</si>
  <si>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</si>
  <si>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</si>
  <si>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</si>
  <si>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</si>
  <si>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</si>
  <si>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</si>
  <si>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</si>
  <si>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</si>
  <si>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</si>
  <si>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</si>
  <si>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</si>
  <si>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</si>
  <si>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</si>
  <si>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</si>
  <si>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</si>
  <si>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</si>
  <si>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</si>
  <si>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</si>
  <si>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</si>
  <si>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</si>
  <si>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</si>
  <si>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</si>
  <si>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</si>
  <si>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</si>
  <si>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</si>
  <si>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</si>
  <si>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</si>
  <si>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</si>
  <si>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</si>
  <si>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</si>
  <si>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</si>
  <si>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</si>
  <si>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</si>
  <si>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</si>
  <si>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</si>
  <si>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</si>
  <si>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</si>
  <si>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</si>
  <si>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</si>
  <si>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</si>
  <si>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</si>
  <si>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</si>
  <si>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</si>
  <si>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</si>
  <si>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</si>
  <si>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</si>
  <si>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</si>
  <si>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</si>
  <si>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</si>
  <si>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</si>
  <si>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</si>
  <si>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</si>
  <si>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</si>
  <si>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</si>
  <si>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</si>
  <si>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</si>
  <si>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</si>
  <si>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</si>
  <si>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</si>
  <si>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</si>
  <si>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</si>
  <si>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</si>
  <si>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</si>
  <si>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</si>
  <si>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</si>
  <si>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</si>
  <si>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</si>
  <si>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</si>
  <si>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</si>
  <si>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</si>
  <si>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</si>
  <si>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</si>
  <si>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</si>
  <si>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</si>
  <si>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</si>
  <si>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</si>
  <si>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</si>
  <si>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</si>
  <si>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</si>
  <si>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</si>
  <si>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</si>
  <si>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</si>
  <si>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</si>
  <si>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</si>
  <si>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</si>
  <si>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</si>
  <si>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</si>
  <si>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</si>
  <si>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</si>
  <si>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</si>
  <si>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</si>
  <si>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</si>
  <si>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</si>
  <si>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</si>
  <si>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</si>
  <si>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</si>
  <si>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</si>
  <si>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</si>
  <si>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</si>
  <si>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</si>
  <si>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</si>
  <si>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</si>
  <si>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</si>
  <si>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</si>
  <si>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</si>
  <si>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</si>
  <si>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</si>
  <si>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</si>
  <si>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</si>
  <si>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</si>
  <si>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</si>
  <si>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</si>
  <si>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</si>
  <si>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</si>
  <si>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</si>
  <si>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</si>
  <si>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</si>
  <si>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</si>
  <si>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</si>
  <si>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</si>
  <si>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</si>
  <si>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</si>
  <si>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</si>
  <si>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</si>
  <si>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</si>
  <si>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</si>
  <si>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</si>
  <si>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</si>
  <si>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</si>
  <si>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</si>
  <si>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</si>
  <si>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</si>
  <si>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</si>
  <si>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</si>
  <si>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</si>
  <si>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</si>
  <si>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</si>
  <si>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</si>
  <si>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</si>
  <si>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</si>
  <si>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</si>
  <si>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</si>
  <si>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</si>
  <si>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</si>
  <si>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</si>
  <si>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</si>
  <si>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</si>
  <si>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</si>
  <si>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</si>
  <si>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</si>
  <si>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</si>
  <si>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</si>
  <si>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</si>
  <si>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</si>
  <si>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</si>
  <si>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</si>
  <si>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</si>
  <si>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</si>
  <si>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</si>
  <si>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</si>
  <si>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</si>
  <si>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</si>
  <si>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</si>
  <si>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</si>
  <si>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</si>
  <si>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</si>
  <si>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</si>
  <si>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</si>
  <si>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</si>
  <si>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</si>
  <si>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</si>
  <si>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</si>
  <si>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</si>
  <si>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</si>
  <si>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</si>
  <si>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</si>
  <si>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</si>
  <si>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</si>
  <si>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</si>
  <si>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</si>
  <si>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</si>
  <si>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</si>
  <si>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</si>
  <si>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</si>
  <si>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</si>
  <si>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</si>
  <si>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</si>
  <si>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</si>
  <si>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</si>
  <si>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</si>
  <si>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</si>
  <si>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</si>
  <si>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</si>
  <si>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</si>
  <si>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</si>
  <si>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</si>
  <si>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</si>
  <si>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</si>
  <si>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</si>
  <si>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</si>
  <si>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</si>
  <si>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</si>
  <si>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</si>
  <si>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</si>
  <si>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</si>
  <si>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</si>
  <si>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</si>
  <si>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</si>
  <si>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</si>
  <si>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</si>
  <si>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</si>
  <si>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</si>
  <si>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</si>
  <si>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</si>
  <si>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</si>
  <si>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</si>
  <si>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</si>
  <si>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</si>
  <si>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</si>
  <si>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</si>
  <si>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</si>
  <si>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</si>
  <si>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</si>
  <si>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</si>
  <si>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</si>
  <si>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</si>
  <si>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</si>
  <si>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</si>
  <si>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</si>
  <si>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</si>
  <si>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</si>
  <si>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</si>
  <si>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</si>
  <si>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</si>
  <si>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</si>
  <si>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</si>
  <si>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</si>
  <si>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</si>
  <si>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</si>
  <si>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</si>
  <si>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</si>
  <si>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</si>
  <si>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</si>
  <si>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</si>
  <si>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</si>
  <si>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</si>
  <si>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</si>
  <si>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</si>
  <si>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</si>
  <si>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</si>
  <si>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</si>
  <si>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</si>
  <si>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</si>
  <si>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</si>
  <si>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</si>
  <si>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</si>
  <si>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</si>
  <si>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</si>
  <si>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</si>
  <si>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</si>
  <si>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</si>
  <si>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</si>
  <si>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</si>
  <si>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</si>
  <si>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</si>
  <si>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</si>
  <si>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</si>
  <si>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</si>
  <si>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</si>
  <si>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</si>
  <si>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</si>
  <si>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</si>
  <si>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</si>
  <si>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</si>
  <si>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</si>
  <si>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</si>
  <si>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</si>
  <si>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</si>
  <si>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</si>
  <si>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</si>
  <si>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</si>
  <si>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</si>
  <si>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</si>
  <si>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</si>
  <si>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</si>
  <si>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</si>
  <si>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</si>
  <si>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</si>
  <si>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</si>
  <si>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</si>
  <si>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</si>
  <si>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</si>
  <si>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</si>
  <si>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</si>
  <si>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</si>
  <si>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</si>
  <si>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</si>
  <si>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</si>
  <si>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</si>
  <si>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</si>
  <si>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</si>
  <si>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</si>
  <si>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</si>
  <si>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</si>
  <si>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</si>
  <si>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</si>
  <si>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</si>
  <si>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</si>
  <si>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</si>
  <si>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</si>
  <si>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</si>
  <si>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</si>
  <si>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</si>
  <si>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</si>
  <si>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</si>
  <si>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</si>
  <si>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</si>
  <si>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</si>
  <si>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</si>
  <si>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</si>
  <si>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</si>
  <si>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</si>
  <si>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</si>
  <si>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</si>
  <si>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</si>
  <si>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</si>
  <si>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</si>
  <si>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</si>
  <si>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</si>
  <si>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</si>
  <si>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</si>
  <si>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</si>
  <si>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</si>
  <si>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</si>
  <si>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</si>
  <si>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</si>
  <si>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</si>
  <si>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</si>
  <si>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</si>
  <si>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</si>
  <si>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</si>
  <si>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</si>
  <si>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</si>
  <si>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</si>
  <si>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</si>
  <si>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</si>
  <si>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</si>
  <si>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</si>
  <si>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</si>
  <si>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</si>
  <si>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</si>
  <si>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</si>
  <si>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</si>
  <si>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</si>
  <si>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</si>
  <si>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</si>
  <si>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</si>
  <si>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</si>
  <si>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</si>
  <si>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</si>
  <si>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</si>
  <si>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</si>
  <si>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</si>
  <si>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</si>
  <si>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</si>
  <si>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</si>
  <si>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</si>
  <si>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</si>
  <si>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</si>
  <si>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</si>
  <si>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</si>
  <si>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</si>
  <si>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</si>
  <si>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</si>
  <si>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</si>
  <si>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</si>
  <si>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</si>
  <si>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</si>
  <si>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</si>
  <si>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</si>
  <si>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</si>
  <si>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</si>
  <si>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</si>
  <si>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</si>
  <si>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</si>
  <si>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</si>
  <si>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</si>
  <si>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</si>
  <si>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</si>
  <si>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</si>
  <si>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</si>
  <si>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</si>
  <si>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</si>
  <si>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</si>
  <si>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</si>
  <si>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</si>
  <si>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</si>
  <si>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</si>
  <si>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</si>
  <si>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</si>
  <si>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</si>
  <si>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</si>
  <si>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</si>
  <si>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</si>
  <si>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</si>
  <si>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</si>
  <si>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</si>
  <si>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</si>
  <si>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</si>
  <si>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</si>
  <si>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</si>
  <si>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</si>
  <si>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</si>
  <si>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</si>
  <si>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</si>
  <si>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</si>
  <si>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</si>
  <si>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</si>
  <si>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</si>
  <si>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</si>
  <si>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</si>
  <si>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</si>
  <si>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</si>
  <si>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</si>
  <si>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</si>
  <si>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</si>
  <si>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</si>
  <si>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</si>
  <si>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</si>
  <si>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</si>
  <si>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</si>
  <si>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</si>
  <si>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</si>
  <si>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</si>
  <si>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</si>
  <si>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</si>
  <si>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</si>
  <si>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</si>
  <si>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</si>
  <si>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</si>
  <si>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</si>
  <si>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</si>
  <si>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</si>
  <si>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</si>
  <si>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</si>
  <si>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</si>
  <si>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</si>
  <si>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</si>
  <si>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</si>
  <si>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</si>
  <si>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</si>
  <si>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</si>
  <si>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</si>
  <si>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</si>
  <si>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</si>
  <si>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</si>
  <si>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</si>
  <si>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</si>
  <si>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</si>
  <si>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</si>
  <si>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</si>
  <si>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</si>
  <si>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</si>
  <si>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</si>
  <si>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</si>
  <si>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</si>
  <si>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</si>
  <si>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</si>
  <si>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</si>
  <si>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</si>
  <si>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</si>
  <si>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</si>
  <si>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</si>
  <si>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</si>
  <si>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</si>
  <si>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</si>
  <si>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</si>
  <si>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</si>
  <si>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</si>
  <si>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</si>
  <si>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</si>
  <si>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</si>
  <si>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</si>
  <si>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</si>
  <si>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</si>
  <si>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</si>
  <si>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</si>
  <si>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</si>
  <si>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</si>
  <si>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</si>
  <si>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</si>
  <si>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</si>
  <si>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</si>
  <si>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</si>
  <si>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</si>
  <si>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</si>
  <si>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</si>
  <si>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</si>
  <si>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</si>
  <si>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</si>
  <si>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</si>
  <si>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</si>
  <si>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</si>
  <si>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</si>
  <si>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</si>
  <si>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</si>
  <si>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</si>
  <si>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</si>
  <si>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</si>
  <si>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</si>
  <si>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</si>
  <si>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</si>
  <si>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</si>
  <si>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</si>
  <si>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</si>
  <si>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</si>
  <si>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</si>
  <si>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</si>
  <si>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</si>
  <si>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</si>
  <si>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</si>
  <si>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</si>
  <si>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</si>
  <si>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</si>
  <si>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</si>
  <si>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</si>
  <si>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</si>
  <si>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</si>
  <si>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</si>
  <si>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</si>
  <si>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</si>
  <si>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</si>
  <si>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</si>
  <si>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</si>
  <si>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</si>
  <si>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</si>
  <si>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</si>
  <si>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</si>
  <si>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</si>
  <si>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</si>
  <si>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</si>
  <si>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</si>
  <si>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</si>
  <si>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</si>
  <si>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</si>
  <si>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</si>
  <si>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</si>
  <si>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</si>
  <si>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</si>
  <si>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</si>
  <si>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</si>
  <si>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</si>
  <si>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</si>
  <si>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</si>
  <si>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</si>
  <si>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</si>
  <si>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</si>
  <si>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</si>
  <si>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</si>
  <si>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</si>
  <si>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</si>
  <si>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</si>
  <si>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</si>
  <si>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</si>
  <si>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</si>
  <si>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</si>
  <si>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</si>
  <si>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</si>
  <si>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</si>
  <si>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</si>
  <si>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</si>
  <si>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</si>
  <si>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</si>
  <si>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</si>
  <si>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</si>
  <si>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</si>
  <si>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</si>
  <si>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</si>
  <si>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</si>
  <si>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</si>
  <si>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</si>
  <si>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</si>
  <si>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</si>
  <si>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</si>
  <si>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</si>
  <si>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</si>
  <si>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</si>
  <si>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</si>
  <si>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</si>
  <si>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</si>
  <si>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</si>
  <si>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</si>
  <si>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</si>
  <si>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</si>
  <si>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</si>
  <si>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</si>
  <si>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</si>
  <si>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</si>
  <si>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</si>
  <si>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</si>
  <si>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</si>
  <si>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</si>
  <si>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</si>
  <si>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</si>
  <si>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</si>
  <si>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</si>
  <si>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</si>
  <si>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</si>
  <si>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</si>
  <si>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</si>
  <si>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</si>
  <si>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</si>
  <si>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</si>
  <si>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</si>
  <si>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</si>
  <si>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</si>
  <si>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</si>
  <si>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</si>
  <si>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</si>
  <si>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</si>
  <si>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</si>
  <si>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</si>
  <si>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</si>
  <si>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</si>
  <si>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</si>
  <si>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</si>
  <si>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</si>
  <si>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</si>
  <si>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NO PCM</t>
  </si>
  <si>
    <t>At site TS</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</si>
  <si>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</si>
  <si>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</si>
  <si>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</si>
  <si>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</si>
  <si>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</si>
  <si>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</si>
  <si>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</si>
  <si>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</si>
  <si>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</si>
  <si>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</si>
  <si>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PCM-20251023-00001771 </t>
  </si>
  <si>
    <t xml:space="preserve">out of coverage suspected at site </t>
  </si>
  <si>
    <t>PCM-20251023-00001869</t>
  </si>
  <si>
    <t>Bhab0834</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</si>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</sst>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8" dataDxfId="47" headerRowBorderDxfId="45" tableBorderDxfId="46" totalsRowBorderDxfId="44">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5" totalsRowShown="0" headerRowDxfId="15" dataDxfId="14" headerRowBorderDxfId="12" tableBorderDxfId="13">
  <autoFilter ref="A1:L1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290.90126273148053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10.406274189816031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45953.849688541668</v>
      </c>
      <c r="H4" s="164"/>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45953.849688541668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45953.849688541668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45953.849688541668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45953.849688541668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45953.849688541668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45953.849688541668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45953.849688541668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45953.849688541668</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45953.849688541668</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45953.849688541668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45953.849688541668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45953.849688541668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45953.849688541668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45953.849688541668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45953.849688541668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45953.849688541668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45953.849688541668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45953.849688541668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45953.849688541668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45953.849688541668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45953.849688541668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45953.849688541668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45953.849688541668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45953.849688541668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45953.849688541668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45953.849688541668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45953.849688541668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45953.849688541668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45953.849688541668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45953.849688541668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45953.849688541668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45953.849688541668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45953.849688541668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45953.849688541668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45953.849688541668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45953.849688541668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45953.849688541668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45953.849688541668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45953.849688541668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45953.849688541668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45953.849688541668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45953.849688541668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45953.849688541668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45953.849688541668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45953.849688541668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45953.849688541668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45953.849688541668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45953.849688541668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45953.849688541668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45953.849688541668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45953.849688541668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45953.849688541668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45953.849688541668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45953.849688541668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45953.849688541668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45953.849688541668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45953.849688541668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45953.849688541668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45953.849688541668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45953.849688541668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45953.849688541668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45953.849688541668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45953.849688541668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45953.849688541668</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45953.849688541668</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40327DE9-107A-4689-84C4-A56ECC45D6F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128.84985057870654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9.3539130787030444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45953.849688541668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45953.849688541668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45953.849688541668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45953.849688541668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45953.849688541668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45953.849688541668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45953.849688541668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45953.849688541668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45953.849688541668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45953.849688541668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45953.849688541668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45953.849688541668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45953.849688541668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45953.849688541668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45953.849688541668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45953.849688541668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45953.849688541668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45953.849688541668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45953.849688541668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45953.849688541668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45953.849688541668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45953.849688541668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45953.849688541668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45953.849688541668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45953.849688541668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45953.849688541668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45953.849688541668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45953.849688541668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45953.849688541668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45953.849688541668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45953.849688541668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45953.849688541668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45953.849688541668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45953.849688541668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45953.849688541668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45953.849688541668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45953.849688541668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45953.849688541668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45953.849688657407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45953.849688657407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45953.849688657407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45953.849688657407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45953.849688657407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45953.849688657407</v>
      </c>
      <c r="H7" s="22"/>
      <c r="I7" s="19" t="s">
        <v>39086</v>
      </c>
      <c r="J7" s="18" t="str">
        <f>IFERROR(VLOOKUP(D7,DB!A:G,7,0),"")</f>
        <v/>
      </c>
      <c r="K7" s="47"/>
      <c r="L7" s="23" t="str">
        <f>IFERROR(VLOOKUP(D7,DB!A:I,9,0),"")</f>
        <v/>
      </c>
    </row>
    <row r="8" spans="1:13" ht="15" customHeight="1">
      <c r="A8" s="19"/>
      <c r="B8" s="64" t="str">
        <f>IFERROR(VLOOKUP(D8,DB!A:K,11,0),"")</f>
        <v/>
      </c>
      <c r="C8" s="18"/>
      <c r="D8" s="18"/>
      <c r="E8" s="18"/>
      <c r="F8" s="20"/>
      <c r="G8" s="21">
        <f t="shared" ca="1" si="0"/>
        <v>45953.849688657407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45953.849688657407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45953.849688657407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45953.849688657407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45953.849688657407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45953.849688657407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45953.849688657407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45953.849688657407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45953.849688657407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45953.849688657407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45953.849688657407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45953.849688657407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45953.849688657407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45953.849688657407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45953.849688657407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45953.849688657407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45953.849688657407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45953.849688657407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45953.849688657407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45953.849688657407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45953.849688657407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45953.849688657407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45953.849688657407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45953.849688657407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45953.849688657407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45953.849688657407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45953.849688657407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45953.849688657407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45953.849688657407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45953.849688657407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45953.849688657407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45953.849688657407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45953.849688657407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45953.849688657407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45953.849688657407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45953.849688657407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45953.849688657407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45953.849688657407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45953.849688657407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45953.849688657407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45953.849688657407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45953.849688657407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45953.849688657407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45953.849688657407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45953.849688657407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45953.849688657407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45953.849688657407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45953.849688657407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45953.849688657407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45953.849688657407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45953.849688657407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45953.849688657407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45953.849688657407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45953.849688657407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45953.849688657407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45953.849688657407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45953.849688657407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45953.849688657407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45953.849688657407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45953.849688657407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45953.849688657407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45953.849688657407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45953.849688657407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45953.849688657407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45953.849688657407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45953.849688657407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45953.849688657407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45953.849688657407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45953.849688657407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45953.849688657407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45953.849688657407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45953.849688657407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45953.849688657407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45953.849688657407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45953.849688657407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45953.849688657407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45953.849688657407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45953.849688657407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45953.849688657407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45953.849688657407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45953.849688657407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45953.849688657407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45953.849688657407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45953.849688657407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45953.849688657407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45953.849688657407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45953.849688657407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45953.849688657407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45953.849688657407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45953.849688657407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45953.849688657407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45953.849688657407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45953.849688657407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45953.849688657407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45953.849688657407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45953.849688657407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45953.849688657407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45953.849688657407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45953.849688657407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45953.849688657407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45953.849688657407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45953.849688657407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45953.849688657407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45953.849688657407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45953.849688657407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45953.849688657407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45953.849688657407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45953.849688657407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45953.849688657407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45953.849688657407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45953.849688657407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45953.849688657407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45953.849688657407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45953.849688657407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45953.849688657407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45953.849688657407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45953.849688657407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45953.849688657407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45953.849688657407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45953.849688657407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45953.849688657407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45953.849688657407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45953.849688657407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45953.849688657407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45953.849688657407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45953.849688657407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45953.849688657407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45953.849688657407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45953.849688657407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45953.849688657407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45953.849688657407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45953.849688657407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45953.849688657407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45953.849688657407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45953.849688657407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45953.849688657407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45953.849688657407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45953.849688657407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45953.849688657407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45953.849688657407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45953.849688657407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45953.849688657407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45953.849688657407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45953.849688657407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45953.849688657407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45953.849688657407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45953.849688657407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45953.849688657407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45953.849688657407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45953.849688657407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45953.849688657407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45953.849688657407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45953.849688657407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45953.849688657407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45953.849688657407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45953.849688657407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45953.849688657407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45953.849688657407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45953.849688657407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45953.849688657407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45953.849688657407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45953.849688657407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45953.849688657407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45953.849688657407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45953.849688657407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45953.849688657407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45953.849688657407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45953.849688657407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45953.849688657407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45953.849688657407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45953.849688657407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45953.849688657407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45953.849688657407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45953.849688657407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45953.849688657407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45953.849688657407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45953.849688657407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45953.849688657407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45953.849688657407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45953.849688657407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45953.849688657407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45953.849688657407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45953.849688657407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45953.849688657407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45953.849688657407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45953.849688657407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45953.849688657407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45953.849688657407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45953.849688657407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45953.849688657407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45953.849688657407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45953.849688657407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45953.849688657407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45953.849688657407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45953.849688657407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45953.849688657407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45953.849688657407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45953.849688657407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45953.849688657407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45953.849688657407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45953.849688657407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45953.849688657407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45953.849688657407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45953.849688657407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45953.849688657407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45953.849688657407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45953.849688657407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45953.849688657407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45953.849688657407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45953.849688657407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45953.849688657407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45953.849688657407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45953.849688657407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45953.849688657407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45953.849688657407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45953.849688657407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45953.849688657407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45953.849688657407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45953.849688657407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45953.849688657407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45953.849688657407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45953.849688657407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45953.849688657407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45953.849688657407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45953.849688657407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45953.849688657407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45953.849688657407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45953.849688657407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45953.849688657407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45953.849688657407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45953.849688657407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45953.849688657407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45953.849688657407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45953.849688657407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45953.849688657407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45953.849688657407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45953.849688657407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45953.849688657407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45953.849688657407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45953.849688657407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45953.849688657407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45953.849688657407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45953.849688657407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45953.849688657407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45953.849688657407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45953.849688657407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45953.849688657407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45953.849688657407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45953.849688657407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45953.849688657407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45953.849688657407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45953.849688657407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45953.849688657407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45953.849688657407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45953.849688657407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45953.849688657407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45953.849688657407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45953.849688657407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45953.849688657407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45953.849688657407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45953.849688657407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45953.849688657407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45953.849688657407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45953.849688657407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45953.849688657407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45953.849688657407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45953.849688657407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45953.849688657407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45953.849688657407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45953.849688657407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45953.849688657407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45953.849688657407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45953.849688657407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45953.849688657407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45953.849688657407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45953.849688657407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45953.849688657407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45953.849688657407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45953.849688657407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45953.849688657407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45953.849688657407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45953.849688657407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45953.849688657407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45953.849688657407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45953.849688657407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45953.849688657407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45953.849688657407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45953.849688657407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45953.849688657407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45953.849688657407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45953.849688657407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45953.849688657407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45953.849688657407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45953.849688657407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45953.849688657407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45953.849688657407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45953.849688657407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45953.849688657407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45953.849688657407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45953.849688657407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45953.849688657407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45953.849688657407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45953.849688657407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45953.849688657407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45953.849688657407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45953.849688657407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45953.849688657407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45953.849688657407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45953.849688657407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45953.849688657407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45953.849688657407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45953.849688657407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45953.849688657407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45953.849688657407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45953.849688657407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45953.849688657407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45953.849688657407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45953.849688657407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45953.849688657407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45953.849688657407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45953.849688657407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45953.849688657407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45953.849688657407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45953.849688657407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45953.849688657407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45953.849688657407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45953.849688657407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45953.849688657407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45953.849688657407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45953.849688657407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45953.849688657407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45953.849688657407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45953.849688657407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45953.849688657407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45953.849688657407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45953.849688657407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45953.849688657407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45953.849688657407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45953.849688657407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45953.849688657407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45953.849688657407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45953.849688657407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45953.849688657407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45953.849688657407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45953.849688657407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45953.849688657407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45953.849688657407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45953.849688657407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45953.849688657407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45953.849688657407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45953.849688657407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45953.849688657407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45953.849688657407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45953.849688657407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45953.849688657407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45953.849688657407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45953.849688657407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45953.849688657407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45953.849688657407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45953.849688657407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45953.849688657407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45953.849688657407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45953.849688657407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45953.849688657407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45953.849688657407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45953.849688657407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45953.849688657407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45953.849688657407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45953.849688657407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45953.849688657407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45953.849688657407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45953.849688657407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45953.849688657407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45953.849688657407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45953.849688657407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45953.849688657407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45953.849688657407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45953.849688657407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45953.849688657407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45953.849688657407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45953.849688657407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45953.849688657407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45953.849688657407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45953.849688657407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45953.849688657407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45953.849688657407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45953.849688657407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45953.849688657407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45953.849688657407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45953.849688657407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45953.849688657407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45953.849688657407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45953.849688657407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45953.849688657407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45953.849688657407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45953.849688657407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45953.849688657407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45953.849688657407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45953.849688657407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45953.849688657407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45953.849688657407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45953.849688657407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45953.849688657407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45953.849688657407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45953.849688657407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45953.849688657407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45953.849688657407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45953.849688657407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45953.849688657407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45953.849688657407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45953.849688657407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45953.849688657407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45953.849688657407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45953.849688657407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45953.849688657407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45953.849688657407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45953.849688657407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45953.849688657407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45953.849688657407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45953.849688657407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45953.849688657407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45953.849688657407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45953.849688657407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45953.849688657407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45953.849688657407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45953.849688657407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45953.849688657407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45953.849688657407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45953.849688657407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45953.849688657407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45953.849688657407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45953.849688657407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45953.849688657407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45953.849688657407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45953.849688657407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45953.849688657407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45953.849688657407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45953.849688657407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45953.849688657407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45953.849688657407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45953.849688657407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45953.849688657407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45953.849688657407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45953.849688657407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45953.849688657407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45953.849688657407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45953.849688657407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45953.849688657407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45953.849688657407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45953.849688657407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45953.849688657407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45953.849688657407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45953.849688657407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45953.849688657407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45953.849688657407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45953.849688657407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45953.849688657407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45953.849688657407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45953.849688657407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45953.849688657407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45953.849688657407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45953.849688657407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45953.849688657407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45953.849688657407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45953.849688657407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45953.849688657407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45953.849688657407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45953.849688657407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45953.849688657407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45953.849688657407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45953.849688657407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45953.849688657407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45953.849688657407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45953.849688657407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45953.849688657407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45953.849688657407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45953.849688657407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45953.849688657407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45953.849688657407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45953.849688657407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45953.849688657407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45953.849688657407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45953.849688657407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45953.849688657407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45953.849688657407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45953.849688657407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45953.849688657407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45953.849688657407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45953.849688657407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45953.849688657407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45953.849688657407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45953.849688657407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45953.849688657407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45953.849688657407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45953.849688657407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45953.849688657407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45953.849688657407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45953.849688657407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45953.849688657407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45953.849688657407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45953.849688657407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45953.849688657407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45953.849688657407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45953.849688657407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45953.849688657407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45953.849688657407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45953.849688657407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45953.849688657407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45953.849688657407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45953.849688657407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45953.849688657407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45953.849688657407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45953.849688657407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45953.849688657407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45953.849688657407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45953.849688657407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45953.849688657407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45953.849688657407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45953.849688657407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45953.849688657407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45953.849688657407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45953.849688657407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45953.849688657407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45953.849688657407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45953.849688657407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45953.849688657407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45953.849688657407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45953.849688657407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45953.849688657407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45953.849688657407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45953.849688657407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45953.849688657407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45953.849688657407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45953.849688657407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45953.849688657407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45953.849688657407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45953.849688657407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45953.849688657407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45953.849688657407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45953.849688657407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45953.849688657407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45953.849688657407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45953.849688657407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45953.849688657407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45953.849688657407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45953.849688657407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45953.849688657407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45953.849688657407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45953.849688657407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45953.849688657407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45953.849688657407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45953.849688657407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45953.849688657407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45953.849688657407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45953.849688657407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45953.849688657407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45953.849688657407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45953.849688657407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45953.849688657407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45953.849688657407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45953.849688657407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45953.849688657407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45953.849688657407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45953.849688657407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45953.849688657407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45953.849688657407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45953.849688657407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45953.849688657407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45953.849688657407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45953.849688657407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45953.849688657407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45953.849688657407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45953.849688657407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45953.849688657407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45953.849688657407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45953.849688657407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45953.849688657407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45953.849688657407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45953.849688657407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45953.849688657407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45953.849688657407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45953.849688657407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45953.849688657407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45953.849688657407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45953.849688657407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45953.849688657407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45953.849688657407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45953.849688657407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45953.849688657407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45953.849688657407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45953.849688657407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45953.849688657407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45953.849688657407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45953.849688657407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45953.849688657407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45953.849688657407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45953.849688657407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45953.849688657407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45953.849688657407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45953.849688657407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45953.849688657407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45953.849688657407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45953.849688657407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45953.849688657407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45953.849688657407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45953.849688657407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45953.849688657407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45953.849688657407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45953.849688657407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45953.849688657407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45953.849688657407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45953.849688657407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45953.849688657407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45953.849688657407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45953.849688657407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45953.849688657407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45953.849688657407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45953.849688657407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45953.849688657407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45953.849688657407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45953.849688657407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45953.849688657407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45953.849688657407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45953.849688657407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45953.849688657407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45953.849688657407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45953.849688657407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45953.849688657407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45953.849688657407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45953.849688657407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45953.849688657407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45953.849688657407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45953.849688657407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45953.849688657407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45953.849688657407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45953.849688657407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45953.849688657407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45953.849688657407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45953.849688657407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45953.849688657407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45953.849688657407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45953.849688657407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45953.849688657407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45953.849688657407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45953.849688657407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45953.849688657407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45953.849688657407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45953.849688657407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45953.849688657407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45953.849688657407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45953.849688657407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45953.849688657407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45953.849688657407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45953.849688657407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45953.849688657407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45953.849688657407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45953.849688657407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45953.849688657407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45953.849688657407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45953.849688657407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45953.849688657407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45953.849688657407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45953.849688657407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45953.849688657407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45953.849688657407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45953.849688657407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45953.849688657407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45953.849688657407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45953.849688657407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45953.849688657407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45953.849688657407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45953.849688657407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45953.849688657407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45953.849688657407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45953.849688657407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45953.849688657407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45953.849688657407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45953.849688657407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45953.849688657407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45953.849688657407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45953.849688657407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45953.849688657407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45953.849688657407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45953.849688657407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45953.849688657407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45953.849688657407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45953.849688657407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45953.849688657407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45953.849688657407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45953.849688657407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45953.849688657407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45953.849688657407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45953.849688657407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45953.849688657407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45953.849688657407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45953.849688657407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45953.849688657407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45953.849688657407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45953.849688657407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45953.849688657407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45953.849688657407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45953.849688657407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45953.849688657407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45953.849688657407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45953.849688657407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45953.849688657407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45953.849688657407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45953.849688657407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45953.849688657407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45953.849688657407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45953.849688657407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45953.849688657407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45953.849688657407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45953.849688657407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45953.849688657407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45953.849688657407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45953.849688657407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45953.849688657407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45953.849688657407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45953.849688657407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45953.849688657407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45953.849688657407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45953.849688657407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45953.849688657407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45953.849688657407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45953.849688657407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45953.849688657407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45953.849688657407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45953.849688657407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45953.849688657407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45953.849688657407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45953.849688657407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45953.849688657407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45953.849688657407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45953.849688657407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45953.849688657407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45953.849688657407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45953.849688657407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45953.849688657407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45953.849688657407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45953.849688657407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45953.849688657407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45953.849688657407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45953.849688657407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45953.849688657407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45953.849688657407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45953.849688657407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45953.849688657407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45953.849688657407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45953.849688657407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45953.849688657407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45953.849688657407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45953.849688657407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45953.849688657407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45953.849688657407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45953.849688657407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45953.849688657407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45953.849688657407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45953.849688657407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45953.849688657407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45953.849688657407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45953.849688657407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45953.849688657407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45953.849688657407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45953.849688657407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45953.849688657407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45953.849688657407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45953.849688657407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45953.849688657407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45953.849688657407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45953.849688657407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45953.849688657407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45953.849688657407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45953.849688657407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45953.849688657407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45953.849688657407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45953.849688657407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45953.849688657407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45953.849688657407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45953.849688657407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45953.849688657407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45953.849688657407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45953.849688657407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45953.849688657407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45953.849688657407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45953.849688657407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45953.849688657407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45953.849688657407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45953.849688657407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45953.849688657407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45953.849688657407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45953.849688657407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45953.849688657407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45953.849688657407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45953.849688657407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45953.849688657407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45953.849688657407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45953.849688657407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45953.849688657407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45953.849688657407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45953.849688657407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45953.849688657407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45953.849688657407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45953.849688657407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45953.849688657407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45953.849688657407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45953.849688657407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45953.849688657407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45953.849688657407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45953.849688657407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45953.849688657407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45953.849688657407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45953.849688657407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45953.849688657407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45953.849688657407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45953.849688657407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45953.849688657407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45953.849688657407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45953.849688657407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45953.849688657407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45953.849688657407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45953.849688657407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45953.849688657407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45953.849688657407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45953.849688657407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45953.849688657407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45953.849688657407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45953.849688657407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45953.849688657407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45953.849688657407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45953.849688657407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45953.849688657407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45953.849688657407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45953.849688657407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45953.849688657407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45953.849688657407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45953.849688657407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45953.849688657407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45953.849688657407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45953.849688657407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45953.849688657407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45953.849688657407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45953.849688657407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45953.849688657407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45953.849688657407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45953.849688657407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45953.849688657407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45953.849688657407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45953.849688657407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45953.849688657407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45953.849688657407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45953.849688657407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45953.849688657407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45953.849688657407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45953.849688657407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45953.849688657407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45953.849688657407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45953.849688657407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45953.849688657407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45953.849688657407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45953.849688657407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45953.849688657407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45953.849688657407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45953.849688657407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45953.849688657407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45953.849688657407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45953.849688657407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45953.849688657407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45953.849688657407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45953.849688657407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45953.849688657407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45953.849688657407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45953.849688657407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45953.849688657407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45953.849688657407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45953.849688657407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45953.849688657407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45953.849688657407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45953.849688657407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45953.849688657407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45953.849688657407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45953.849688657407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45953.849688657407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45953.849688657407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45953.849688657407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45953.849688657407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45953.849688657407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45953.849688657407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45953.849688657407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45953.849688657407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45953.849688657407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45953.849688657407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45953.849688657407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45953.849688657407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45953.849688657407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45953.849688657407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45953.849688657407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45953.849688657407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45953.849688657407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45953.849688657407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45953.849688657407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45953.849688657407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45953.849688657407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45953.849688657407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45953.849688657407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45953.849688657407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45953.849688657407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45953.849688657407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45953.849688657407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45953.849688657407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45953.849688657407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45953.849688657407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45953.849688657407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45953.849688657407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45953.849688657407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45953.849688657407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45953.849688657407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45953.849688657407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45953.849688657407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45953.849688657407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45953.849688657407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45953.849688657407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45953.849688657407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45953.849688657407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45953.849688657407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45953.849688657407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45953.849688657407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45953.849688657407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45953.849688657407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45953.849688657407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45953.849688657407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45953.849688657407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45953.849688657407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45953.849688657407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45953.849688657407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45953.849688657407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45953.849688657407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45953.849688657407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45953.849688657407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45953.849688657407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45953.849688657407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45953.849688657407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45953.849688657407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45953.849688657407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45953.849688657407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45953.849688657407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45953.849688657407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45953.849688657407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45953.849688657407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45953.849688657407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45953.849688657407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45953.849688657407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45953.849688657407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45953.849688657407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45953.849688657407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45953.849688657407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45953.849688657407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45953.849688657407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45953.849688657407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45953.849688657407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45953.849688657407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45953.849688657407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45953.849688657407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45953.849688657407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45953.849688657407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45953.849688657407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45953.849688657407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45953.849688657407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45953.849688657407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45953.849688657407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45953.849688657407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45953.849688657407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45953.849688657407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45953.849688657407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45953.849688657407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45953.849688657407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45953.849688657407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45953.849688657407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45953.849688657407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45953.849688657407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45953.849688657407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45953.849688657407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45953.849688657407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45953.849688657407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45953.849688657407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45953.849688657407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45953.849688657407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45953.849688657407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45953.849688657407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45953.849688657407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45953.849688657407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45953.849688657407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45953.849688657407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45953.849688657407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45953.849688657407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45953.849688657407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45953.849688657407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45953.849688657407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45953.849688657407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45953.849688657407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45953.849688657407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45953.849688657407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45953.849688657407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45953.849688657407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45953.849688657407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45953.849688657407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45953.849688657407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45953.849688657407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45953.849688657407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45953.849688657407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45953.849688657407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45953.849688657407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45953.849688657407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45953.849688657407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45953.849688657407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45953.849688657407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45953.849688657407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45953.849688657407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45953.849688657407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45953.849688657407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45953.849688657407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45953.849688657407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45953.849688657407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45953.849688657407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45953.849688657407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45953.849688657407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45953.849688657407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45953.849688657407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45953.849688657407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45953.849688657407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45953.849688657407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45953.849688657407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45953.849688657407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45953.849688657407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45953.849688657407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45953.849688657407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45953.849688657407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45953.849688657407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45953.849688657407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45953.849688657407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45953.849688657407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45953.849688657407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45953.849688657407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45953.849688657407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45953.849688657407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45953.849688657407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45953.849688657407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45953.849688657407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45953.849688657407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45953.849688657407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45953.849688657407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45953.849688657407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45953.849688657407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45953.849688657407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45953.849688657407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45953.849688657407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45953.849688657407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45953.849688657407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45953.849688657407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45953.849688657407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45953.849688657407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45953.849688657407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45953.849688657407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45953.849688657407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45953.849688657407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45953.849688657407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45953.849688657407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45953.849688657407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45953.849688657407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45953.849688657407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45953.849688657407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45953.849688657407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45953.849688657407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45953.849688657407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45953.849688657407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45953.849688657407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45953.849688657407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45953.849688657407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45953.849688657407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45953.849688657407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45953.849688657407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45953.849688657407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45953.849688657407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45953.849688657407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45953.849688657407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45953.849688657407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45953.849688657407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45953.849688657407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45953.849688657407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45953.849688657407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45953.849688657407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45953.849688657407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45953.849688657407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45953.849688657407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45953.849688657407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45953.849688657407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45953.849688657407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45953.849688657407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45953.849688657407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45953.849688657407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45953.849688657407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45953.849688657407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45953.849688657407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45953.849688657407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45953.849688657407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45953.849688657407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45953.849688657407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45953.849688657407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45953.849688657407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45953.849688657407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45953.849688657407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45953.849688657407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45953.849688657407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45953.849688657407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45953.849688657407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45953.849688657407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45953.849688657407</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250.36897094907181</v>
      </c>
      <c r="H2" s="101">
        <v>45703.474768518521</v>
      </c>
      <c r="I2" s="98" t="str">
        <f>IFERROR(VLOOKUP(D2,DB!A:F,6,0),"")</f>
        <v>SCECO</v>
      </c>
      <c r="J2" s="98" t="str">
        <f>IFERROR(VLOOKUP(D2,DB!A:G,7,0),"")</f>
        <v>Dead</v>
      </c>
      <c r="K2" s="103" t="s">
        <v>39088</v>
      </c>
      <c r="L2" s="95" t="str">
        <f>IFERROR(VLOOKUP(D2,DB!A:I,9,0),"")</f>
        <v>Latis</v>
      </c>
    </row>
    <row r="3" spans="1:16" ht="30" customHeight="1">
      <c r="A3" s="121" t="s">
        <v>39089</v>
      </c>
      <c r="B3" s="98" t="str">
        <f>IFERROR(VLOOKUP(D3,DB!A:K,11,0),"")</f>
        <v>R4</v>
      </c>
      <c r="C3" s="122">
        <v>1</v>
      </c>
      <c r="D3" s="95" t="s">
        <v>27420</v>
      </c>
      <c r="E3" s="100" t="s">
        <v>38998</v>
      </c>
      <c r="F3" s="125">
        <v>45953.634722222225</v>
      </c>
      <c r="G3" s="126">
        <f ca="1">IFERROR(NOW()-F3,"")</f>
        <v>0.21496631944319233</v>
      </c>
      <c r="H3" s="125">
        <v>45953.546631944446</v>
      </c>
      <c r="I3" s="121" t="str">
        <f>IFERROR(VLOOKUP(D3,DB!A:F,6,0),"")</f>
        <v>SCECO</v>
      </c>
      <c r="J3" s="121" t="str">
        <f>IFERROR(VLOOKUP(D3,DB!A:G,7,0),"")</f>
        <v>Dead</v>
      </c>
      <c r="K3" s="127" t="s">
        <v>39090</v>
      </c>
      <c r="L3" s="123" t="str">
        <f>IFERROR(VLOOKUP(D3,DB!A:I,9,0),"")</f>
        <v>Latis</v>
      </c>
    </row>
    <row r="4" spans="1:16" ht="15" customHeight="1">
      <c r="A4" s="121" t="s">
        <v>39091</v>
      </c>
      <c r="B4" s="121" t="str">
        <f>IFERROR(VLOOKUP(D4,DB!A:K,11,0),"")</f>
        <v>R4</v>
      </c>
      <c r="C4" s="122">
        <v>1</v>
      </c>
      <c r="D4" s="95" t="s">
        <v>33649</v>
      </c>
      <c r="E4" s="100" t="s">
        <v>38998</v>
      </c>
      <c r="F4" s="125"/>
      <c r="G4" s="126">
        <f ca="1">IFERROR(NOW()-F4,"")</f>
        <v>45953.849688541668</v>
      </c>
      <c r="H4" s="125">
        <v>45953.743101851855</v>
      </c>
      <c r="I4" s="121" t="str">
        <f>IFERROR(VLOOKUP(D4,DB!A:F,6,0),"")</f>
        <v>Generator-SG</v>
      </c>
      <c r="J4" s="121" t="str">
        <f>IFERROR(VLOOKUP(D4,DB!A:G,7,0),"")</f>
        <v>Vandalized</v>
      </c>
      <c r="K4" s="127" t="s">
        <v>39092</v>
      </c>
      <c r="L4" s="123" t="str">
        <f>IFERROR(VLOOKUP(D4,DB!A:I,9,0),"")</f>
        <v>Latis</v>
      </c>
    </row>
    <row r="5" spans="1:16" ht="15" customHeight="1">
      <c r="A5" s="121" t="s">
        <v>39093</v>
      </c>
      <c r="B5" s="121" t="str">
        <f>IFERROR(VLOOKUP(D5,DB!A:K,11,0),"")</f>
        <v>R4</v>
      </c>
      <c r="C5" s="122">
        <v>2</v>
      </c>
      <c r="D5" s="95" t="s">
        <v>35586</v>
      </c>
      <c r="E5" s="100" t="s">
        <v>38998</v>
      </c>
      <c r="F5" s="125">
        <v>45953.820138888892</v>
      </c>
      <c r="G5" s="126">
        <f ca="1">IFERROR(NOW()-F5,"")</f>
        <v>2.9549652776040602E-2</v>
      </c>
      <c r="H5" s="125">
        <v>45953.776747685188</v>
      </c>
      <c r="I5" s="121" t="str">
        <f>IFERROR(VLOOKUP(D5,DB!A:F,6,0),"")</f>
        <v>SCECO</v>
      </c>
      <c r="J5" s="121" t="str">
        <f>IFERROR(VLOOKUP(D5,DB!A:G,7,0),"")</f>
        <v>In progress</v>
      </c>
      <c r="K5" s="127" t="s">
        <v>39094</v>
      </c>
      <c r="L5" s="123" t="str">
        <f>IFERROR(VLOOKUP(D5,DB!A:I,9,0),"")</f>
        <v>Latis</v>
      </c>
    </row>
    <row r="6" spans="1:16" ht="15" customHeight="1">
      <c r="A6" s="121"/>
      <c r="B6" s="121" t="str">
        <f>IFERROR(VLOOKUP(D6,DB!A:K,11,0),"")</f>
        <v/>
      </c>
      <c r="C6" s="122"/>
      <c r="D6" s="95"/>
      <c r="E6" s="100"/>
      <c r="F6" s="125"/>
      <c r="G6" s="126">
        <f ca="1">IFERROR(NOW()-F6,"")</f>
        <v>45953.849688541668</v>
      </c>
      <c r="H6" s="125"/>
      <c r="I6" s="121" t="str">
        <f>IFERROR(VLOOKUP(D6,DB!A:F,6,0),"")</f>
        <v/>
      </c>
      <c r="J6" s="121" t="str">
        <f>IFERROR(VLOOKUP(D6,DB!A:G,7,0),"")</f>
        <v/>
      </c>
      <c r="K6" s="127"/>
      <c r="L6" s="123" t="str">
        <f>IFERROR(VLOOKUP(D6,DB!A:I,9,0),"")</f>
        <v/>
      </c>
    </row>
    <row r="7" spans="1:16" ht="15" customHeight="1">
      <c r="A7" s="121"/>
      <c r="B7" s="121" t="str">
        <f>IFERROR(VLOOKUP(D8,DB!A:K,11,0),"")</f>
        <v/>
      </c>
      <c r="C7" s="122"/>
      <c r="D7" s="95"/>
      <c r="E7" s="100"/>
      <c r="F7" s="125"/>
      <c r="G7" s="126">
        <f ca="1">IFERROR(NOW()-F7,"")</f>
        <v>45953.849688541668</v>
      </c>
      <c r="H7" s="125"/>
      <c r="I7" s="121" t="str">
        <f>IFERROR(VLOOKUP(D8,DB!A:F,6,0),"")</f>
        <v/>
      </c>
      <c r="J7" s="121" t="str">
        <f>IFERROR(VLOOKUP(D8,DB!A:G,7,0),"")</f>
        <v/>
      </c>
      <c r="K7" s="127"/>
      <c r="L7" s="123" t="str">
        <f>IFERROR(VLOOKUP(D8,DB!A:I,9,0),"")</f>
        <v/>
      </c>
    </row>
    <row r="8" spans="1:16" ht="15" customHeight="1">
      <c r="A8" s="121"/>
      <c r="B8" s="121" t="str">
        <f>IFERROR(VLOOKUP(#REF!,DB!A:K,11,0),"")</f>
        <v/>
      </c>
      <c r="C8" s="122"/>
      <c r="D8" s="95"/>
      <c r="E8" s="100"/>
      <c r="F8" s="125"/>
      <c r="G8" s="126">
        <f ca="1">IFERROR(NOW()-F8,"")</f>
        <v>45953.849688541668</v>
      </c>
      <c r="H8" s="125"/>
      <c r="I8" s="121" t="str">
        <f>IFERROR(VLOOKUP(#REF!,DB!A:F,6,0),"")</f>
        <v/>
      </c>
      <c r="J8" s="121" t="str">
        <f>IFERROR(VLOOKUP(#REF!,DB!A:G,7,0),"")</f>
        <v/>
      </c>
      <c r="K8" s="127"/>
      <c r="L8" s="123" t="str">
        <f>IFERROR(VLOOKUP(#REF!,DB!A:I,9,0),"")</f>
        <v/>
      </c>
    </row>
    <row r="9" spans="1:16" ht="15" customHeight="1">
      <c r="A9" s="121"/>
      <c r="B9" s="121" t="str">
        <f>IFERROR(VLOOKUP(D9,DB!A:K,11,0),"")</f>
        <v/>
      </c>
      <c r="C9" s="122"/>
      <c r="D9" s="95"/>
      <c r="E9" s="100"/>
      <c r="F9" s="125"/>
      <c r="G9" s="126">
        <f ca="1">IFERROR(NOW()-F9,"")</f>
        <v>45953.849688541668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45953.849688541668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45953.849688541668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45953.849688541668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45953.849688541668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45953.849688541668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45953.849688541668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45953.849688541668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45953.849688541668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45953.849688541668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24"/>
      <c r="F19" s="125"/>
      <c r="G19" s="126">
        <f ca="1">IFERROR(NOW()-F19,"")</f>
        <v>45953.849688541668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45953.849688541668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45953.849688541668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45953.849688541668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45953.849688541668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45953.849688541668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45953.849688541668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45953.849688541668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45953.849688541668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45953.849688541668</v>
      </c>
      <c r="H28" s="125"/>
      <c r="I28" s="121" t="str">
        <f>IFERROR(VLOOKUP(D28,DB!A:F,6,0),"")</f>
        <v/>
      </c>
      <c r="J28" s="121" t="str">
        <f>IFERROR(VLOOKUP(D28,DB!A:G,7,0),"")</f>
        <v/>
      </c>
      <c r="K28" s="127"/>
      <c r="L28" s="123" t="str">
        <f>IFERROR(VLOOKUP(D28,DB!A:I,9,0),"")</f>
        <v/>
      </c>
    </row>
    <row r="29" spans="1:12" ht="15" customHeight="1">
      <c r="A29" s="121"/>
      <c r="B29" s="121" t="str">
        <f>IFERROR(VLOOKUP(D30,DB!A:K,11,0),"")</f>
        <v/>
      </c>
      <c r="C29" s="122"/>
      <c r="D29" s="123"/>
      <c r="E29" s="124"/>
      <c r="F29" s="125"/>
      <c r="G29" s="126">
        <f ca="1">IFERROR(NOW()-F29,"")</f>
        <v>45953.849688541668</v>
      </c>
      <c r="H29" s="125"/>
      <c r="I29" s="121" t="str">
        <f>IFERROR(VLOOKUP(D30,DB!A:F,6,0),"")</f>
        <v/>
      </c>
      <c r="J29" s="121" t="str">
        <f>IFERROR(VLOOKUP(D30,DB!A:G,7,0),"")</f>
        <v/>
      </c>
      <c r="K29" s="127"/>
      <c r="L29" s="123" t="str">
        <f>IFERROR(VLOOKUP(D30,DB!A:I,9,0),"")</f>
        <v/>
      </c>
    </row>
    <row r="30" spans="1:12" ht="15" customHeight="1">
      <c r="A30" s="121"/>
      <c r="B30" s="121" t="str">
        <f>IFERROR(VLOOKUP(#REF!,DB!A:K,11,0),"")</f>
        <v/>
      </c>
      <c r="C30" s="122"/>
      <c r="D30" s="123"/>
      <c r="E30" s="124"/>
      <c r="F30" s="125"/>
      <c r="G30" s="126">
        <f ca="1">IFERROR(NOW()-F30,"")</f>
        <v>45953.849688541668</v>
      </c>
      <c r="H30" s="125"/>
      <c r="I30" s="121" t="str">
        <f>IFERROR(VLOOKUP(#REF!,DB!A:F,6,0),"")</f>
        <v/>
      </c>
      <c r="J30" s="121" t="str">
        <f>IFERROR(VLOOKUP(#REF!,DB!A:G,7,0),"")</f>
        <v/>
      </c>
      <c r="K30" s="127"/>
      <c r="L30" s="123" t="str">
        <f>IFERROR(VLOOKUP(#REF!,DB!A:I,9,0),"")</f>
        <v/>
      </c>
    </row>
    <row r="31" spans="1:12" ht="15" customHeight="1">
      <c r="A31" s="121"/>
      <c r="B31" s="121" t="str">
        <f>IFERROR(VLOOKUP(D31,DB!A:K,11,0),"")</f>
        <v/>
      </c>
      <c r="C31" s="122"/>
      <c r="D31" s="123"/>
      <c r="E31" s="124"/>
      <c r="F31" s="125"/>
      <c r="G31" s="126">
        <f ca="1">IFERROR(NOW()-F31,"")</f>
        <v>45953.849688541668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45953.849688541668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45953.849688541668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45953.849688541668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45953.849688541668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45953.849688541668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45953.849688541668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45953.849688541668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45953.849688541668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45953.849688541668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45953.849688541668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45953.849688541668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45953.849688541668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45953.849688541668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45953.849688541668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45953.849688541668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45953.849688541668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45953.849688541668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45953.849688541668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45953.849688541668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45953.849688541668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45953.849688541668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45953.849688541668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45953.849688541668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45953.849688541668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45953.849688541668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45953.849688541668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45953.849688541668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45953.849688541668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45953.849688541668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45953.849688541668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45953.849688541668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45953.849688541668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45953.849688541668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45953.849688541668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45953.849688541668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45953.849688541668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45953.849688541668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45953.849688541668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45953.849688541668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45953.849688541668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45953.849688541668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45953.849688541668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45953.849688541668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45953.849688541668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45953.849688541668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45953.849688541668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45953.849688541668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45953.849688541668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45953.849688541668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45953.849688541668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45953.849688541668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45953.849688541668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45953.849688541668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45953.849688541668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45953.849688541668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45953.849688541668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45953.849688541668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45953.849688541668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45953.849688541668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45953.849688541668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45953.849688541668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45953.849688541668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45953.849688541668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45953.849688541668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45953.849688541668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45953.849688541668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45953.849688541668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45953.849688541668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45953.849688541668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45953.849688541668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45953.849688541668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45953.849688541668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45953.849688541668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45953.849688541668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45953.849688541668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45953.849688541668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45953.849688541668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45953.849688541668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45953.849688541668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45953.849688541668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45953.849688541668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45953.849688541668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45953.849688541668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45953.849688541668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45953.849688541668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45953.849688541668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45953.849688541668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45953.849688541668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45953.849688541668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45953.849688541668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45953.849688541668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45953.849688541668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45953.849688541668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45953.849688541668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45953.849688541668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45953.849688541668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45953.849688541668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45953.849688541668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45953.849688541668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45953.849688541668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45953.849688541668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45953.849688541668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45953.849688541668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45953.849688541668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45953.849688541668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45953.849688541668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45953.849688541668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45953.849688541668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45953.849688541668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45953.849688541668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45953.849688541668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45953.849688541668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45953.849688541668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45953.849688541668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45953.849688541668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45953.849688541668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45953.849688541668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45953.849688541668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45953.849688541668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45953.849688541668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45953.849688541668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45953.849688541668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45953.849688541668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45953.849688541668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45953.849688541668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45953.849688541668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45953.849688541668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45953.849688541668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45953.849688541668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45953.849688541668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45953.849688541668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45953.849688541668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45953.849688541668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45953.849688541668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45953.849688541668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45953.849688541668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45953.849688541668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45953.849688541668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45953.849688541668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45953.849688541668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45953.849688541668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45953.849688541668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45953.849688541668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45953.849688541668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45953.849688541668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45953.849688541668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45953.849688541668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45953.849688541668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45953.849688541668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45953.849688541668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45953.849688541668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45953.849688541668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45953.849688541668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45953.849688541668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45953.849688541668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45953.849688541668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45953.849688541668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45953.849688541668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45953.849688541668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45953.849688541668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45953.849688541668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45953.849688541668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45953.849688541668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45953.849688541668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45953.849688541668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45953.849688541668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45953.849688541668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45953.849688541668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45953.849688541668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45953.849688541668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45953.849688541668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45953.849688541668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45953.849688541668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45953.849688541668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45953.849688541668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45953.849688541668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45953.849688541668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45953.849688541668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45953.849688541668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45953.849688541668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45953.849688541668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45953.849688541668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45953.849688541668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45953.849688541668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45953.849688541668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45953.849688541668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45953.849688541668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45953.849688541668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45953.849688541668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45953.849688541668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45953.849688541668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45953.849688541668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45953.849688541668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45953.849688541668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45953.849688541668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45953.849688541668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45953.849688541668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45953.849688541668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45953.849688541668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45953.849688541668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45953.849688541668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45953.849688541668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45953.849688541668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45953.849688541668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45953.849688541668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45953.849688541668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45953.849688541668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45953.849688541668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45953.849688541668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45953.849688541668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45953.849688541668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45953.849688541668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45953.849688541668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45953.849688541668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45953.849688541668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45953.849688541668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45953.849688541668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45953.849688541668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45953.849688541668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45953.849688541668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45953.849688541668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45953.849688541668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45953.849688541668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45953.849688541668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45953.849688541668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45953.849688541668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45953.849688541668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45953.849688541668</v>
      </c>
      <c r="H259" s="125"/>
      <c r="I259" s="121" t="str">
        <f>IFERROR(VLOOKUP(D259,DB!A:F,6,0),"")</f>
        <v/>
      </c>
      <c r="J259" s="121" t="str">
        <f>IFERROR(VLOOKUP(D259,DB!A:G,7,0),"")</f>
        <v/>
      </c>
      <c r="K259" s="127"/>
      <c r="L259" s="123" t="str">
        <f>IFERROR(VLOOKUP(D259,DB!A:I,9,0),"")</f>
        <v/>
      </c>
    </row>
    <row r="260" spans="1:12" ht="15" customHeight="1">
      <c r="A260" s="128"/>
      <c r="B260" s="128" t="str">
        <f>IFERROR(VLOOKUP(D260,DB!A:K,11,0),"")</f>
        <v/>
      </c>
      <c r="C260" s="129"/>
      <c r="D260" s="130"/>
      <c r="E260" s="131"/>
      <c r="F260" s="132"/>
      <c r="G260" s="133">
        <f ca="1">IFERROR(NOW()-F260,"")</f>
        <v>45953.849688541668</v>
      </c>
      <c r="H260" s="132"/>
      <c r="I260" s="128" t="str">
        <f>IFERROR(VLOOKUP(D260,DB!A:F,6,0),"")</f>
        <v/>
      </c>
      <c r="J260" s="128" t="str">
        <f>IFERROR(VLOOKUP(D260,DB!A:G,7,0),"")</f>
        <v/>
      </c>
      <c r="K260" s="134"/>
      <c r="L260" s="130" t="str">
        <f>IFERROR(VLOOKUP(D260,DB!A:I,9,0),"")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62.01762835647969</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39079</v>
      </c>
      <c r="F3" s="38">
        <v>45926.188877314817</v>
      </c>
      <c r="G3" s="146">
        <f t="shared" ref="G3" ca="1" si="0">IFERROR(NOW()-F3,"")</f>
        <v>27.660811226851365</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9.0781144675929681</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39079</v>
      </c>
      <c r="F5" s="155">
        <v>45948.661111111112</v>
      </c>
      <c r="G5" s="156">
        <f ca="1">IFERROR(NOW()-F5,"")</f>
        <v>5.1885774305555969</v>
      </c>
      <c r="H5" s="155">
        <v>45948.661111111112</v>
      </c>
      <c r="I5" s="154" t="str">
        <f>IFERROR(VLOOKUP(D5,DB!A:F,6,0),"")</f>
        <v>SCECO</v>
      </c>
      <c r="J5" s="154" t="str">
        <f>IFERROR(VLOOKUP(D5,DB!A:G,7,0),"")</f>
        <v>Dead</v>
      </c>
      <c r="K5" s="154" t="s">
        <v>39102</v>
      </c>
      <c r="L5" s="154" t="str">
        <f>IFERROR(VLOOKUP(D5,DB!A:I,9,0),"")</f>
        <v>Latis</v>
      </c>
    </row>
    <row r="6" spans="1:13" ht="15">
      <c r="A6" s="160"/>
      <c r="B6" s="160" t="str">
        <f>IFERROR(VLOOKUP(D6,DB!A:K,11,0),"")</f>
        <v/>
      </c>
      <c r="C6" s="160"/>
      <c r="D6" s="160"/>
      <c r="E6" s="160"/>
      <c r="F6" s="161"/>
      <c r="G6" s="162">
        <f ca="1">IFERROR(NOW()-F6,"")</f>
        <v>45953.849688541668</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45953.849688541668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45953.849688541668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45953.849688541668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45953.849688541668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45953.849688541668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45953.849688541668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45953.849688541668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45953.849688541668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45953.849688541668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45953.849688541668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45953.849688541668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45953.849688541668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45953.849688541668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45953.849688541668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45953.849688541668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45953.849688541668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45953.849688541668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45953.849688541668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45953.849688541668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45953.849688541668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45953.849688541668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45953.849688541668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45953.849688541668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45953.849688541668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45953.849688541668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45953.849688541668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45953.849688541668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45953.849688541668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45953.849688541668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45953.849688541668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45953.849688541668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45953.849688541668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45953.849688541668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45953.849688541668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45953.849688541668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45953.849688541668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45953.849688541668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45953.849688541668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45953.849688541668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45953.849688541668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45953.849688541668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45953.849688541668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45953.849688541668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45953.849688541668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45953.849688541668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45953.849688541668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45953.849688541668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45953.849688541668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45953.849688541668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45953.849688541668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45953.849688541668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45953.849688541668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45953.849688541668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45953.849688541668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45953.849688541668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45953.849688541668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45953.849688541668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45953.849688541668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45953.849688541668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45953.849688541668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45953.849688541668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45953.849688541668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45953.849688541668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45953.849688541668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45953.849688541668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45953.849688541668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45953.849688541668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45953.849688541668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45953.849688541668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45953.849688541668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45953.849688541668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45953.849688541668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45953.849688541668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45953.849688541668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45953.849688541668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45953.849688541668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45953.849688541668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45953.849688541668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45953.849688541668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45953.849688541668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45953.849688541668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45953.849688541668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45953.849688541668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45953.849688541668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45953.849688541668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45953.849688541668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45953.849688541668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45953.849688541668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45953.849688541668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45953.849688541668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45953.849688541668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45953.849688541668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45953.849688541668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45953.849688541668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45953.849688541668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45953.849688541668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45953.849688541668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45953.849688541668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45953.849688541668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45953.849688541668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45953.849688541668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45953.849688541668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45953.849688541668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45953.849688541668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45953.849688541668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45953.849688541668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45953.849688541668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45953.849688541668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45953.849688541668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45953.849688541668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45953.849688541668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45953.849688541668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45953.849688541668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45953.849688541668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45953.849688541668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45953.849688541668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45953.849688541668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45953.849688541668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45953.849688541668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45953.849688541668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45953.849688541668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45953.849688541668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45953.849688541668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45953.849688541668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45953.849688541668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45953.849688541668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45953.849688541668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45953.849688541668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45953.849688541668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45953.849688541668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45953.849688541668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45953.849688541668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45953.849688541668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45953.849688541668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45953.849688541668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45953.849688541668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45953.849688541668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45953.849688541668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45953.849688541668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45953.849688541668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45953.849688541668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45953.849688541668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45953.849688541668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45953.849688541668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45953.849688541668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45953.849688541668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45953.849688541668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45953.849688541668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45953.849688541668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45953.849688541668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45953.849688541668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45953.849688541668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45953.849688541668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45953.849688541668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45953.849688541668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45953.849688541668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45953.849688541668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45953.849688541668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45953.849688541668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45953.849688541668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45953.849688541668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45953.849688541668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45953.849688541668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45953.849688541668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45953.849688541668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45953.849688541668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45953.849688541668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45953.849688541668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45953.849688541668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45953.849688541668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45953.849688541668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45953.849688541668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45953.849688541668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45953.849688541668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45953.849688541668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45953.849688541668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45953.849688541668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45953.849688541668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45953.849688541668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45953.849688541668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45953.849688541668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45953.849688541668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45953.849688541668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45953.849688541668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45953.849688541668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45953.849688541668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45953.849688541668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45953.849688541668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45953.849688541668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45953.849688541668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45953.849688541668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45953.849688541668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45953.849688541668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45953.849688541668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45953.849688541668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45953.849688541668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45953.849688541668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45953.849688541668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45953.849688541668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45953.849688541668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45953.849688541668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45953.849688541668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45953.849688541668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45953.849688541668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45953.849688541668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45953.849688541668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45953.849688541668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45953.849688541668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45953.849688541668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45953.849688541668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45953.849688541668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45953.849688541668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45953.849688541668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45953.849688541668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45953.849688541668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45953.849688541668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45953.849688541668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45953.849688541668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45953.849688541668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45953.849688541668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45953.849688541668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45953.849688541668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45953.849688541668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45953.849688541668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45953.849688541668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45953.849688541668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45953.849688541668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45953.849688541668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45953.849688541668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45953.849688541668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45953.849688541668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45953.849688541668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45953.849688541668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45953.849688541668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45953.849688541668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45953.849688541668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45953.849688541668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45953.849688541668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45953.849688541668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45953.849688541668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45953.849688541668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45953.849688541668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45953.849688541668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45953.849688541668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45953.849688541668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45953.849688541668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45953.849688541668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45953.849688541668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45953.849688541668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45953.849688541668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45953.849688541668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45953.849688541668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45953.849688541668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45953.849688541668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45953.849688541668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45953.849688541668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45953.849688541668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45953.849688541668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45953.849688541668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45953.849688541668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45953.849688541668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45953.849688541668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45953.849688541668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45953.849688541668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45953.849688541668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45953.849688541668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45953.849688541668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45953.849688541668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45953.849688541668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45953.849688541668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45953.849688541668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45953.849688541668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45953.849688541668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45953.849688541668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45953.849688541668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45953.849688541668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45953.849688541668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45953.849688541668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45953.849688541668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45953.849688541668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45953.849688541668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45953.849688541668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45953.849688541668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45953.849688541668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45953.849688541668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45953.849688541668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45953.849688541668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45953.849688541668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45953.849688541668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45953.849688541668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45953.849688541668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45953.849688541668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45953.849688541668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45953.849688541668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45953.849688541668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45953.849688541668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45953.849688541668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45953.849688541668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45953.849688541668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45953.849688541668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45953.849688541668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45953.849688541668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45953.849688541668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45953.849688541668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45953.849688541668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45953.849688541668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45953.849688541668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45953.849688541668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45953.849688541668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45953.849688541668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45953.849688541668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45953.849688541668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45953.849688541668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45953.849688541668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45953.849688541668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45953.849688541668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45953.849688541668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45953.849688541668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45953.849688541668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45953.849688541668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45953.849688541668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45953.849688541668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45953.849688541668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45953.849688541668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45953.849688541668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45953.849688541668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45953.849688541668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45953.849688541668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45953.849688541668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45953.849688541668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45953.849688541668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45953.849688541668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45953.849688541668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45953.849688541668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45953.849688541668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45953.849688541668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45953.849688541668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45953.849688541668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45953.849688541668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45953.849688541668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45953.849688541668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45953.849688541668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45953.849688541668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45953.849688541668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45953.849688541668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45953.849688541668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45953.849688541668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45953.849688541668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45953.849688541668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45953.849688541668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45953.849688541668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45953.849688541668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45953.849688541668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45953.849688541668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45953.849688541668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45953.849688541668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45953.849688541668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45953.849688541668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45953.849688541668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45953.849688541668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45953.849688541668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45953.849688541668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45953.849688541668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45953.849688541668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45953.849688541668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45953.849688541668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45953.849688541668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45953.849688541668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45953.849688541668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45953.849688541668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45953.849688541668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45953.849688541668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45953.849688541668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45953.849688541668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45953.849688541668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45953.849688541668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45953.849688541668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45953.849688541668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45953.849688541668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45953.849688541668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45953.849688541668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45953.849688541668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45953.849688541668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45953.849688541668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45953.849688541668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45953.849688541668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45953.849688541668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45953.849688541668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45953.849688541668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45953.849688541668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45953.849688541668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45953.849688541668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45953.849688541668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45953.849688541668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45953.849688541668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45953.849688541668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45953.849688541668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45953.849688541668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45953.849688541668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45953.849688541668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45953.849688541668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45953.849688541668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45953.849688541668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45953.849688541668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45953.849688541668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45953.849688541668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45953.849688541668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45953.849688541668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45953.849688541668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45953.849688541668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45953.849688541668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45953.849688541668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45953.849688541668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45953.849688541668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45953.849688541668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45953.849688541668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45953.849688541668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45953.849688541668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45953.849688541668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45953.849688541668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45953.849688541668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45953.849688541668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45953.849688541668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45953.849688541668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45953.849688541668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45953.849688541668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45953.849688541668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45953.849688541668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45953.849688541668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45953.849688541668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45953.849688541668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45953.849688541668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45953.849688541668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45953.849688541668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45953.849688541668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45953.849688541668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45953.849688541668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45953.849688541668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45953.849688541668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45953.849688541668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45953.849688541668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45953.849688541668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45953.849688541668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45953.849688541668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45953.849688541668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45953.849688541668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45953.849688541668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45953.849688541668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45953.849688541668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45953.849688541668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45953.849688541668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45953.849688541668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45953.849688541668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45953.849688541668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45953.849688541668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45953.849688541668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45953.849688541668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45953.849688541668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45953.849688541668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45953.849688541668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45953.849688541668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45953.849688541668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45953.849688541668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45953.849688541668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45953.849688541668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45953.849688541668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45953.849688541668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45953.849688541668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45953.849688541668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45953.849688541668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45953.849688541668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45953.849688541668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45953.849688541668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45953.849688541668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45953.849688541668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45953.849688541668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45953.849688541668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45953.849688541668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45953.849688541668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45953.849688541668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45953.849688541668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45953.849688541668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45953.849688541668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45953.849688541668</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1" ht="15"/>
    <row r="1322" ht="15"/>
    <row r="1324"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5"/>
  <sheetViews>
    <sheetView workbookViewId="0">
      <selection activeCell="D2" sqref="D2: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3" t="s">
        <v>39103</v>
      </c>
      <c r="B2" s="105" t="str">
        <f>IFERROR(VLOOKUP(D2,DB!A:K,11,0),"")</f>
        <v>R6</v>
      </c>
      <c r="C2" s="107">
        <v>3</v>
      </c>
      <c r="D2" s="105" t="s">
        <v>38954</v>
      </c>
      <c r="E2" s="108" t="s">
        <v>39079</v>
      </c>
      <c r="F2" s="109">
        <v>45953.75675925926</v>
      </c>
      <c r="G2" s="78">
        <f ca="1">IFERROR(NOW()-F2,"-")</f>
        <v>9.2929282407567371E-2</v>
      </c>
      <c r="H2" s="109">
        <v>45953.740046296298</v>
      </c>
      <c r="I2" s="105" t="str">
        <f>IFERROR(VLOOKUP(D2,DB!A:F,6,0),"")</f>
        <v>SCECO</v>
      </c>
      <c r="J2" s="104" t="str">
        <f>IFERROR(VLOOKUP(D2,DB!A:G,7,0),"")</f>
        <v>Vandalized</v>
      </c>
      <c r="K2" s="110" t="s">
        <v>39104</v>
      </c>
      <c r="L2" s="111" t="str">
        <f>IFERROR(VLOOKUP(D2,DB!A:I,9,0),"")</f>
        <v>Latis</v>
      </c>
    </row>
    <row r="3" spans="1:16383" ht="31.5" customHeight="1">
      <c r="A3" s="163" t="s">
        <v>39105</v>
      </c>
      <c r="B3" s="105" t="str">
        <f>IFERROR(VLOOKUP(D3,DB!A:K,11,0),"")</f>
        <v>R6</v>
      </c>
      <c r="C3" s="107">
        <v>1</v>
      </c>
      <c r="D3" s="105" t="s">
        <v>39106</v>
      </c>
      <c r="E3" s="108" t="s">
        <v>38998</v>
      </c>
      <c r="F3" s="109">
        <v>45953.810983796298</v>
      </c>
      <c r="G3" s="78">
        <f ca="1">IFERROR(NOW()-F3,"-")</f>
        <v>3.8704745369614102E-2</v>
      </c>
      <c r="H3" s="109">
        <v>45953.805104166669</v>
      </c>
      <c r="I3" s="105" t="str">
        <f>IFERROR(VLOOKUP(D3,DB!A:F,6,0),"")</f>
        <v>SCECO</v>
      </c>
      <c r="J3" s="104" t="str">
        <f>IFERROR(VLOOKUP(D3,DB!A:G,7,0),"")</f>
        <v>Vandalized</v>
      </c>
      <c r="K3" s="110" t="s">
        <v>39107</v>
      </c>
      <c r="L3" s="111" t="str">
        <f>IFERROR(VLOOKUP(D3,DB!A:I,9,0),"")</f>
        <v>Latis</v>
      </c>
    </row>
    <row r="4" spans="1:16383" ht="31.5" customHeight="1">
      <c r="A4" s="106"/>
      <c r="B4" s="105" t="str">
        <f>IFERROR(VLOOKUP(D4,DB!A:K,11,0),"")</f>
        <v/>
      </c>
      <c r="C4" s="107"/>
      <c r="D4" s="105"/>
      <c r="E4" s="108"/>
      <c r="F4" s="109"/>
      <c r="G4" s="78">
        <f ca="1">IFERROR(NOW()-F4,"-")</f>
        <v>45953.849688541668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45953.849688541668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45953.849688541668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45953.849688541668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45953.849688541668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45953.849688541668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c r="E10" s="108"/>
      <c r="F10" s="109"/>
      <c r="G10" s="78">
        <f ca="1">IFERROR(NOW()-F10,"-")</f>
        <v>45953.849688541668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45953.849688541668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45953.849688541668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45953.849688541668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45953.849688541668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45953.849688541668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45953.849688541668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45953.849688541668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45953.849688541668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45953.849688541668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45953.849688541668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45953.849688541668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45953.849688541668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45953.849688541668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45953.849688541668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45953.849688541668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45953.849688541668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45953.849688541668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45953.849688541668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45953.849688541668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45953.849688541668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45953.849688541668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45953.849688541668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45953.849688541668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45953.849688541668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45953.849688541668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45953.849688541668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45953.849688541668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45953.849688541668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45953.849688541668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45953.849688541668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45953.849688541668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45953.849688541668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45953.849688541668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45953.849688541668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45953.849688541668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45953.849688541668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45953.849688541668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45953.849688541668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45953.849688541668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45953.849688541668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45953.849688541668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45953.849688541668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45953.849688541668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45953.849688541668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45953.849688541668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45953.849688541668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45953.849688541668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45953.849688541668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45953.849688541668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45953.849688541668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45953.849688541668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45953.849688541668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45953.849688541668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45953.849688541668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45953.849688541668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45953.849688541668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45953.849688541668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45953.849688541668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45953.849688541668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45953.849688541668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45953.849688541668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45953.849688541668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45953.849688541668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45953.849688541668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45953.849688541668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45953.849688541668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45953.849688541668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45953.849688541668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45953.849688541668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45953.849688541668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45953.849688541668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45953.849688541668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45953.849688541668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45953.849688541668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45953.849688541668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45953.849688541668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45953.849688541668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45953.849688541668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45953.849688541668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45953.849688541668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45953.849688541668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45953.849688541668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45953.849688541668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45953.849688541668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45953.849688541668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45953.849688541668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45953.849688541668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45953.849688541668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45953.849688541668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45953.849688541668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45953.849688541668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45953.849688541668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45953.849688541668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45953.849688541668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45953.849688541668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45953.849688541668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45953.849688541668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45953.849688541668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45953.849688541668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45953.849688541668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45953.849688541668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45953.849688541668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45953.849688541668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45953.849688541668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45953.849688541668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45953.849688541668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45953.849688541668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45953.849688541668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45953.849688541668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45953.849688541668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45953.849688541668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45953.849688541668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45953.849688541668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45953.849688541668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45953.849688541668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45953.849688541668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45953.849688541668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45953.849688541668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45953.849688541668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45953.849688541668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45953.849688541668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45953.849688541668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45953.849688541668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45953.849688541668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45953.849688541668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45953.849688541668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45953.849688541668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45953.849688541668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45953.849688541668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45953.849688541668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45953.849688541668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45953.849688541668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45953.849688541668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45953.849688541668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45953.849688541668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45953.849688541668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45953.849688541668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45953.849688541668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45953.849688541668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45953.849688541668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45953.849688541668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45953.849688541668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45953.849688541668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45953.849688541668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45953.849688541668</v>
      </c>
      <c r="H155" s="109"/>
      <c r="I155" s="105" t="str">
        <f>IFERROR(VLOOKUP(D155,DB!A:F,6,0),"")</f>
        <v/>
      </c>
      <c r="J155" s="104" t="str">
        <f>IFERROR(VLOOKUP(D155,DB!A:G,7,0),"")</f>
        <v/>
      </c>
      <c r="K155" s="110"/>
      <c r="L155" s="111" t="str">
        <f>IFERROR(VLOOKUP(D155,DB!A:I,9,0),"")</f>
        <v/>
      </c>
    </row>
  </sheetData>
  <dataValidations count="2">
    <dataValidation allowBlank="1" showInputMessage="1" showErrorMessage="1" sqref="E1" xr:uid="{380493DB-286A-4683-AF55-C78F04945A49}"/>
    <dataValidation type="list" allowBlank="1" showInputMessage="1" showErrorMessage="1" sqref="E2:E1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2025-10-23T17:25:36Z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