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455" documentId="13_ncr:1_{F6CB121F-512D-4AA6-A0C1-0FB36C537598}" xr6:coauthVersionLast="47" xr6:coauthVersionMax="47" xr10:uidLastSave="{6210C466-96A5-4C2C-B1C7-4C1D927830D2}"/>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G8" i="6"/>
  <c r="G9" i="6"/>
  <c r="G10" i="6"/>
  <c r="G11" i="6"/>
  <c r="G12" i="6"/>
  <c r="G10" i="4"/>
  <c r="G11" i="4"/>
  <c r="G12"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I10" i="4"/>
  <c r="J10" i="4"/>
  <c r="L10" i="4"/>
  <c r="B11" i="4"/>
  <c r="I11" i="4"/>
  <c r="J11" i="4"/>
  <c r="L11" i="4"/>
  <c r="B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G7" i="3"/>
  <c r="G8" i="3"/>
  <c r="G9" i="3"/>
  <c r="G10" i="3"/>
  <c r="I3" i="4"/>
  <c r="J3" i="4"/>
  <c r="I3" i="6"/>
  <c r="I4" i="6"/>
  <c r="L7" i="3"/>
  <c r="J7" i="3"/>
  <c r="I7" i="3"/>
  <c r="B7" i="3"/>
  <c r="L3" i="6"/>
  <c r="L4" i="6"/>
  <c r="L2" i="6"/>
  <c r="J4" i="6"/>
  <c r="J3" i="6"/>
  <c r="J2" i="6"/>
  <c r="I2" i="6"/>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L74" i="5"/>
  <c r="J74" i="5"/>
  <c r="I74" i="5"/>
  <c r="G74" i="5"/>
  <c r="B74"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L4" i="5"/>
  <c r="L5" i="5"/>
  <c r="L6" i="5"/>
  <c r="L7" i="5"/>
  <c r="L8" i="5"/>
  <c r="L9" i="5"/>
  <c r="L10" i="5"/>
  <c r="L11" i="5"/>
  <c r="L12" i="5"/>
  <c r="L13" i="5"/>
  <c r="L14" i="5"/>
  <c r="L15" i="5"/>
  <c r="L16" i="5"/>
  <c r="L17" i="5"/>
  <c r="L18" i="5"/>
  <c r="L19" i="5"/>
  <c r="L20" i="5"/>
  <c r="L21" i="5"/>
  <c r="L22" i="5"/>
  <c r="L23" i="5"/>
  <c r="L24" i="5"/>
  <c r="L25" i="5"/>
  <c r="L26" i="5"/>
  <c r="J4" i="5"/>
  <c r="J5" i="5"/>
  <c r="J6" i="5"/>
  <c r="J7" i="5"/>
  <c r="J8" i="5"/>
  <c r="J9" i="5"/>
  <c r="J10" i="5"/>
  <c r="J11" i="5"/>
  <c r="J12" i="5"/>
  <c r="J13" i="5"/>
  <c r="J14" i="5"/>
  <c r="J15" i="5"/>
  <c r="J16" i="5"/>
  <c r="J17" i="5"/>
  <c r="J18" i="5"/>
  <c r="J19" i="5"/>
  <c r="J20" i="5"/>
  <c r="J21" i="5"/>
  <c r="J22" i="5"/>
  <c r="J23" i="5"/>
  <c r="J24" i="5"/>
  <c r="J25" i="5"/>
  <c r="J26" i="5"/>
  <c r="I4" i="5"/>
  <c r="I5" i="5"/>
  <c r="I6" i="5"/>
  <c r="I7" i="5"/>
  <c r="I8" i="5"/>
  <c r="I9" i="5"/>
  <c r="I10" i="5"/>
  <c r="I11" i="5"/>
  <c r="I12" i="5"/>
  <c r="I13" i="5"/>
  <c r="I14" i="5"/>
  <c r="I15" i="5"/>
  <c r="I16" i="5"/>
  <c r="I17" i="5"/>
  <c r="I18" i="5"/>
  <c r="I19" i="5"/>
  <c r="I20" i="5"/>
  <c r="I21" i="5"/>
  <c r="I22" i="5"/>
  <c r="I23" i="5"/>
  <c r="I24" i="5"/>
  <c r="I25" i="5"/>
  <c r="I26" i="5"/>
  <c r="G4" i="5"/>
  <c r="G5" i="5"/>
  <c r="G6" i="5"/>
  <c r="G7" i="5"/>
  <c r="G8" i="5"/>
  <c r="G9" i="5"/>
  <c r="G10" i="5"/>
  <c r="G11" i="5"/>
  <c r="G12" i="5"/>
  <c r="G13" i="5"/>
  <c r="G14" i="5"/>
  <c r="G15" i="5"/>
  <c r="G16" i="5"/>
  <c r="G17" i="5"/>
  <c r="G18" i="5"/>
  <c r="G19" i="5"/>
  <c r="G20" i="5"/>
  <c r="G21" i="5"/>
  <c r="G22" i="5"/>
  <c r="G23" i="5"/>
  <c r="G24" i="5"/>
  <c r="G25" i="5"/>
  <c r="G26" i="5"/>
  <c r="B4" i="5"/>
  <c r="B5" i="5"/>
  <c r="B6" i="5"/>
  <c r="B7" i="5"/>
  <c r="B8" i="5"/>
  <c r="B9" i="5"/>
  <c r="B10" i="5"/>
  <c r="B11" i="5"/>
  <c r="B12" i="5"/>
  <c r="B13" i="5"/>
  <c r="B14" i="5"/>
  <c r="B15" i="5"/>
  <c r="B16" i="5"/>
  <c r="B17" i="5"/>
  <c r="B18" i="5"/>
  <c r="B19" i="5"/>
  <c r="B20" i="5"/>
  <c r="B21" i="5"/>
  <c r="B22" i="5"/>
  <c r="B23" i="5"/>
  <c r="B24" i="5"/>
  <c r="B25" i="5"/>
  <c r="B26"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I7" i="6"/>
  <c r="J7" i="6"/>
  <c r="L7" i="6"/>
  <c r="B8" i="6"/>
  <c r="I8" i="6"/>
  <c r="J8" i="6"/>
  <c r="L8" i="6"/>
  <c r="B9" i="6"/>
  <c r="I9" i="6"/>
  <c r="J9" i="6"/>
  <c r="L9" i="6"/>
  <c r="B10" i="6"/>
  <c r="I10" i="6"/>
  <c r="J10" i="6"/>
  <c r="L10" i="6"/>
  <c r="B11" i="6"/>
  <c r="I11" i="6"/>
  <c r="J11" i="6"/>
  <c r="L11" i="6"/>
  <c r="B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2" i="3"/>
  <c r="B3" i="3"/>
  <c r="B4" i="3"/>
  <c r="B5" i="3"/>
  <c r="B6"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L2" i="3"/>
  <c r="L3" i="3"/>
  <c r="L4" i="3"/>
  <c r="L5" i="3"/>
  <c r="L6"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J2" i="3"/>
  <c r="J3" i="3"/>
  <c r="J4" i="3"/>
  <c r="J5" i="3"/>
  <c r="J6"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I2" i="3"/>
  <c r="I3" i="3"/>
  <c r="I4" i="3"/>
  <c r="I5" i="3"/>
  <c r="I6"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B2" i="5"/>
  <c r="G2" i="5"/>
  <c r="I2" i="5"/>
  <c r="J2" i="5"/>
  <c r="G2" i="3"/>
  <c r="G3" i="3"/>
  <c r="G4" i="3"/>
  <c r="G5" i="3"/>
  <c r="G6"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alcChain>
</file>

<file path=xl/sharedStrings.xml><?xml version="1.0" encoding="utf-8"?>
<sst xmlns="http://schemas.openxmlformats.org/spreadsheetml/2006/main" count="178604" uniqueCount="39086">
  <si>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</si>
  <si>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</si>
  <si>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</si>
  <si>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</si>
  <si>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</si>
  <si>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</si>
  <si>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</si>
  <si>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</si>
  <si>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</si>
  <si>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</si>
  <si>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</si>
  <si>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</si>
  <si>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</si>
  <si>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</si>
  <si>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</si>
  <si>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</si>
  <si>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</si>
  <si>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</si>
  <si>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</si>
  <si>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</si>
  <si>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</si>
  <si>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</si>
  <si>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</si>
  <si>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</si>
  <si>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</si>
  <si>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</si>
  <si>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</si>
  <si>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</si>
  <si>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</si>
  <si>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</si>
  <si>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</si>
  <si>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</si>
  <si>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</si>
  <si>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</si>
  <si>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</si>
  <si>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</si>
  <si>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</si>
  <si>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</si>
  <si>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</si>
  <si>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</si>
  <si>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</si>
  <si>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</si>
  <si>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</si>
  <si>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</si>
  <si>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</si>
  <si>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</si>
  <si>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</si>
  <si>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</si>
  <si>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</si>
  <si>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</si>
  <si>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</si>
  <si>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</si>
  <si>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</si>
  <si>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</si>
  <si>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</si>
  <si>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</si>
  <si>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</si>
  <si>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</si>
  <si>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</si>
  <si>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</si>
  <si>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</si>
  <si>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</si>
  <si>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</si>
  <si>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</si>
  <si>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</si>
  <si>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</si>
  <si>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</si>
  <si>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</si>
  <si>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</si>
  <si>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</si>
  <si>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</si>
  <si>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</si>
  <si>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</si>
  <si>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</si>
  <si>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</si>
  <si>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</si>
  <si>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</si>
  <si>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</si>
  <si>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</si>
  <si>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</si>
  <si>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</si>
  <si>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</si>
  <si>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</si>
  <si>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</si>
  <si>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</si>
  <si>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</si>
  <si>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</si>
  <si>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</si>
  <si>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</si>
  <si>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</si>
  <si>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</si>
  <si>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</si>
  <si>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</si>
  <si>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</si>
  <si>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</si>
  <si>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</si>
  <si>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</si>
  <si>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</si>
  <si>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</si>
  <si>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</si>
  <si>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</si>
  <si>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</si>
  <si>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</si>
  <si>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</si>
  <si>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</si>
  <si>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</si>
  <si>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</si>
  <si>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</si>
  <si>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</si>
  <si>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</si>
  <si>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</si>
  <si>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</si>
  <si>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</si>
  <si>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</si>
  <si>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</si>
  <si>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</si>
  <si>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</si>
  <si>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</si>
  <si>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</si>
  <si>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</si>
  <si>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</si>
  <si>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</si>
  <si>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</si>
  <si>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</si>
  <si>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</si>
  <si>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</si>
  <si>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</si>
  <si>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</si>
  <si>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</si>
  <si>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</si>
  <si>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</si>
  <si>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</si>
  <si>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</si>
  <si>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</si>
  <si>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</si>
  <si>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</si>
  <si>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</si>
  <si>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</si>
  <si>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</si>
  <si>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</si>
  <si>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</si>
  <si>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</si>
  <si>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</si>
  <si>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</si>
  <si>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</si>
  <si>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</si>
  <si>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</si>
  <si>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</si>
  <si>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</si>
  <si>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</si>
  <si>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</si>
  <si>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</si>
  <si>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</si>
  <si>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</si>
  <si>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</si>
  <si>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</si>
  <si>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</si>
  <si>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</si>
  <si>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</si>
  <si>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</si>
  <si>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</si>
  <si>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</si>
  <si>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</si>
  <si>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</si>
  <si>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</si>
  <si>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</si>
  <si>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</si>
  <si>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</si>
  <si>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</si>
  <si>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</si>
  <si>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</si>
  <si>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</si>
  <si>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</si>
  <si>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</si>
  <si>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</si>
  <si>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</si>
  <si>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</si>
  <si>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</si>
  <si>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</si>
  <si>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</si>
  <si>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</si>
  <si>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</si>
  <si>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</si>
  <si>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</si>
  <si>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</si>
  <si>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</si>
  <si>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</si>
  <si>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</si>
  <si>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</si>
  <si>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</si>
  <si>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</si>
  <si>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</si>
  <si>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</si>
  <si>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</si>
  <si>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</si>
  <si>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</si>
  <si>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</si>
  <si>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</si>
  <si>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</si>
  <si>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</si>
  <si>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</si>
  <si>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</si>
  <si>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</si>
  <si>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</si>
  <si>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</si>
  <si>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</si>
  <si>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</si>
  <si>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</si>
  <si>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</si>
  <si>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</si>
  <si>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</si>
  <si>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</si>
  <si>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</si>
  <si>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</si>
  <si>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</si>
  <si>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</si>
  <si>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</si>
  <si>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</si>
  <si>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</si>
  <si>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</si>
  <si>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</si>
  <si>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</si>
  <si>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</si>
  <si>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</si>
  <si>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</si>
  <si>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</si>
  <si>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</si>
  <si>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</si>
  <si>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</si>
  <si>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</si>
  <si>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</si>
  <si>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</si>
  <si>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</si>
  <si>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</si>
  <si>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</si>
  <si>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</si>
  <si>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</si>
  <si>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</si>
  <si>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</si>
  <si>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</si>
  <si>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</si>
  <si>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</si>
  <si>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</si>
  <si>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</si>
  <si>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</si>
  <si>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</si>
  <si>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</si>
  <si>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</si>
  <si>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</si>
  <si>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</si>
  <si>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</si>
  <si>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</si>
  <si>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</si>
  <si>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</si>
  <si>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</si>
  <si>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</si>
  <si>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</si>
  <si>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</si>
  <si>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</si>
  <si>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</si>
  <si>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</si>
  <si>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</si>
  <si>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</si>
  <si>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</si>
  <si>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</si>
  <si>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</si>
  <si>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</si>
  <si>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</si>
  <si>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</si>
  <si>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</si>
  <si>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</si>
  <si>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</si>
  <si>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</si>
  <si>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</si>
  <si>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</si>
  <si>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</si>
  <si>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</si>
  <si>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</si>
  <si>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</si>
  <si>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</si>
  <si>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</si>
  <si>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</si>
  <si>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</si>
  <si>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</si>
  <si>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</si>
  <si>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</si>
  <si>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</si>
  <si>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</si>
  <si>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</si>
  <si>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</si>
  <si>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</si>
  <si>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</si>
  <si>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</si>
  <si>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</si>
  <si>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</si>
  <si>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</si>
  <si>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</si>
  <si>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</si>
  <si>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</si>
  <si>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</si>
  <si>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</si>
  <si>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</si>
  <si>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</si>
  <si>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</si>
  <si>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</si>
  <si>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</si>
  <si>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</si>
  <si>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</si>
  <si>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</si>
  <si>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</si>
  <si>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</si>
  <si>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</si>
  <si>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</si>
  <si>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</si>
  <si>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</si>
  <si>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</si>
  <si>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</si>
  <si>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</si>
  <si>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</si>
  <si>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</si>
  <si>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</si>
  <si>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</si>
  <si>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</si>
  <si>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</si>
  <si>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</si>
  <si>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</si>
  <si>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</si>
  <si>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</si>
  <si>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</si>
  <si>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</si>
  <si>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</si>
  <si>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</si>
  <si>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</si>
  <si>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</si>
  <si>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</si>
  <si>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</si>
  <si>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</si>
  <si>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</si>
  <si>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</si>
  <si>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</si>
  <si>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</si>
  <si>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</si>
  <si>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</si>
  <si>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</si>
  <si>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</si>
  <si>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</si>
  <si>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</si>
  <si>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</si>
  <si>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</si>
  <si>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</si>
  <si>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</si>
  <si>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</si>
  <si>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</si>
  <si>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</si>
  <si>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</si>
  <si>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</si>
  <si>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</si>
  <si>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</si>
  <si>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</si>
  <si>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</si>
  <si>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</si>
  <si>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</si>
  <si>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</si>
  <si>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</si>
  <si>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</si>
  <si>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</si>
  <si>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</si>
  <si>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</si>
  <si>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</si>
  <si>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</si>
  <si>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</si>
  <si>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</si>
  <si>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</si>
  <si>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</si>
  <si>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</si>
  <si>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</si>
  <si>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</si>
  <si>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</si>
  <si>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</si>
  <si>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</si>
  <si>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</si>
  <si>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</si>
  <si>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</si>
  <si>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</si>
  <si>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</si>
  <si>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</si>
  <si>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</si>
  <si>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</si>
  <si>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</si>
  <si>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</si>
  <si>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</si>
  <si>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</si>
  <si>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</si>
  <si>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</si>
  <si>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</si>
  <si>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</si>
  <si>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</si>
  <si>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</si>
  <si>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</si>
  <si>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</si>
  <si>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</si>
  <si>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</si>
  <si>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</si>
  <si>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</si>
  <si>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</si>
  <si>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</si>
  <si>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</si>
  <si>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</si>
  <si>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</si>
  <si>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</si>
  <si>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</si>
  <si>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</si>
  <si>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</si>
  <si>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</si>
  <si>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</si>
  <si>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</si>
  <si>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</si>
  <si>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</si>
  <si>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</si>
  <si>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</si>
  <si>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</si>
  <si>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</si>
  <si>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</si>
  <si>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</si>
  <si>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</si>
  <si>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</si>
  <si>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</si>
  <si>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</si>
  <si>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</si>
  <si>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</si>
  <si>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</si>
  <si>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</si>
  <si>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</si>
  <si>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</si>
  <si>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</si>
  <si>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</si>
  <si>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</si>
  <si>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</si>
  <si>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</si>
  <si>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</si>
  <si>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</si>
  <si>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</si>
  <si>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</si>
  <si>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</si>
  <si>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</si>
  <si>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</si>
  <si>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</si>
  <si>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</si>
  <si>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</si>
  <si>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</si>
  <si>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</si>
  <si>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</si>
  <si>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</si>
  <si>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</si>
  <si>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</si>
  <si>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</si>
  <si>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</si>
  <si>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</si>
  <si>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</si>
  <si>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</si>
  <si>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</si>
  <si>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</si>
  <si>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</si>
  <si>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</si>
  <si>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</si>
  <si>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</si>
  <si>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</si>
  <si>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</si>
  <si>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</si>
  <si>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</si>
  <si>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</si>
  <si>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</si>
  <si>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</si>
  <si>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</si>
  <si>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</si>
  <si>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</si>
  <si>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</si>
  <si>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</si>
  <si>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</si>
  <si>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</si>
  <si>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</si>
  <si>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</si>
  <si>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</si>
  <si>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</si>
  <si>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</si>
  <si>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</si>
  <si>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</si>
  <si>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</si>
  <si>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</si>
  <si>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</si>
  <si>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</si>
  <si>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</si>
  <si>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</si>
  <si>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</si>
  <si>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</si>
  <si>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</si>
  <si>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</si>
  <si>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</si>
  <si>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</si>
  <si>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</si>
  <si>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</si>
  <si>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</si>
  <si>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</si>
  <si>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</si>
  <si>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</si>
  <si>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</si>
  <si>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</si>
  <si>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</si>
  <si>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</si>
  <si>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</si>
  <si>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</si>
  <si>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</si>
  <si>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</si>
  <si>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</si>
  <si>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</si>
  <si>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</si>
  <si>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</si>
  <si>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</si>
  <si>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</si>
  <si>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</si>
  <si>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</si>
  <si>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</si>
  <si>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</si>
  <si>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</si>
  <si>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</si>
  <si>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</si>
  <si>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</si>
  <si>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</si>
  <si>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</si>
  <si>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</si>
  <si>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</si>
  <si>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</si>
  <si>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</si>
  <si>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</si>
  <si>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</si>
  <si>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</si>
  <si>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</si>
  <si>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</si>
  <si>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</si>
  <si>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</si>
  <si>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</si>
  <si>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</si>
  <si>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</si>
  <si>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</si>
  <si>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</si>
  <si>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</si>
  <si>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</si>
  <si>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</si>
  <si>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</si>
  <si>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</si>
  <si>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</si>
  <si>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</si>
  <si>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</si>
  <si>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</si>
  <si>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</si>
  <si>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</si>
  <si>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</si>
  <si>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</si>
  <si>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</si>
  <si>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</si>
  <si>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</si>
  <si>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</si>
  <si>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</si>
  <si>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</si>
  <si>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</si>
  <si>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</si>
  <si>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</si>
  <si>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</si>
  <si>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</si>
  <si>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</si>
  <si>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</si>
  <si>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</si>
  <si>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</si>
  <si>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</si>
  <si>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</si>
  <si>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</si>
  <si>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</si>
  <si>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</si>
  <si>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</si>
  <si>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</si>
  <si>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</si>
  <si>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</si>
  <si>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</si>
  <si>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</si>
  <si>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</si>
  <si>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</si>
  <si>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</si>
  <si>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</si>
  <si>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</si>
  <si>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</si>
  <si>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</si>
  <si>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</si>
  <si>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</si>
  <si>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</si>
  <si>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</si>
  <si>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</si>
  <si>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</si>
  <si>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</si>
  <si>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</si>
  <si>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</si>
  <si>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</si>
  <si>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</si>
  <si>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</si>
  <si>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</si>
  <si>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</si>
  <si>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</si>
  <si>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</si>
  <si>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</si>
  <si>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</si>
  <si>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</si>
  <si>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</si>
  <si>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</si>
  <si>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</si>
  <si>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</si>
  <si>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</si>
  <si>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</si>
  <si>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</si>
  <si>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</si>
  <si>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</si>
  <si>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</si>
  <si>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</si>
  <si>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</si>
  <si>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</si>
  <si>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</si>
  <si>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</si>
  <si>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</si>
  <si>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</si>
  <si>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</si>
  <si>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</si>
  <si>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</si>
  <si>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</si>
  <si>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</si>
  <si>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</si>
  <si>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</si>
  <si>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</si>
  <si>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</si>
  <si>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</si>
  <si>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</si>
  <si>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</si>
  <si>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</si>
  <si>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</si>
  <si>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</si>
  <si>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</si>
  <si>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</si>
  <si>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</si>
  <si>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</si>
  <si>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</si>
  <si>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</si>
  <si>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</si>
  <si>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</si>
  <si>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</si>
  <si>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</si>
  <si>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</si>
  <si>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</si>
  <si>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</si>
  <si>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</si>
  <si>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</si>
  <si>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</si>
  <si>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</si>
  <si>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</si>
  <si>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</si>
  <si>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</si>
  <si>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</si>
  <si>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</si>
  <si>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</si>
  <si>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</si>
  <si>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</si>
  <si>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</si>
  <si>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</si>
  <si>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</si>
  <si>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</si>
  <si>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</si>
  <si>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</si>
  <si>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</si>
  <si>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</si>
  <si>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</si>
  <si>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</si>
  <si>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</si>
  <si>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</si>
  <si>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</si>
  <si>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</si>
  <si>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</si>
  <si>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</si>
  <si>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</si>
  <si>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</si>
  <si>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</si>
  <si>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</si>
  <si>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</si>
  <si>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</si>
  <si>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</si>
  <si>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</si>
  <si>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</si>
  <si>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</si>
  <si>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</si>
  <si>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</si>
  <si>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</si>
  <si>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</si>
  <si>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</si>
  <si>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</si>
  <si>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</si>
  <si>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</si>
  <si>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</si>
  <si>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</si>
  <si>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</si>
  <si>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</si>
  <si>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</si>
  <si>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</si>
  <si>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</si>
  <si>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</si>
  <si>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</si>
  <si>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</si>
  <si>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</si>
  <si>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</si>
  <si>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</si>
  <si>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</si>
  <si>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</si>
  <si>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</si>
  <si>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</si>
  <si>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</si>
  <si>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</si>
  <si>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</si>
  <si>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</si>
  <si>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</si>
  <si>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</si>
  <si>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</si>
  <si>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</si>
  <si>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</si>
  <si>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</si>
  <si>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</si>
  <si>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</si>
  <si>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</si>
  <si>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</si>
  <si>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</si>
  <si>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</si>
  <si>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</si>
  <si>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</si>
  <si>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</si>
  <si>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</si>
  <si>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</si>
  <si>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</si>
  <si>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</si>
  <si>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</si>
  <si>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</si>
  <si>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</si>
  <si>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</si>
  <si>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</si>
  <si>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</si>
  <si>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</si>
  <si>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</si>
  <si>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</si>
  <si>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</si>
  <si>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</si>
  <si>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</si>
  <si>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</si>
  <si>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</si>
  <si>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</si>
  <si>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</si>
  <si>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</si>
  <si>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</si>
  <si>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</si>
  <si>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</si>
  <si>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</si>
  <si>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</si>
  <si>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</si>
  <si>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</si>
  <si>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</si>
  <si>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</si>
  <si>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</si>
  <si>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</si>
  <si>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</si>
  <si>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</si>
  <si>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</si>
  <si>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</si>
  <si>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</si>
  <si>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</si>
  <si>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</si>
  <si>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</si>
  <si>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</si>
  <si>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</si>
  <si>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</si>
  <si>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</si>
  <si>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</si>
  <si>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</si>
  <si>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</si>
  <si>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</si>
  <si>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</si>
  <si>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</si>
  <si>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</si>
  <si>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</si>
  <si>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</si>
  <si>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</si>
  <si>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</si>
  <si>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</si>
  <si>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</si>
  <si>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</si>
  <si>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</si>
  <si>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</si>
  <si>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</si>
  <si>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</si>
  <si>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</si>
  <si>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</si>
  <si>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</si>
  <si>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</si>
  <si>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</si>
  <si>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</si>
  <si>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</si>
  <si>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</si>
  <si>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</si>
  <si>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</si>
  <si>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</si>
  <si>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</si>
  <si>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</si>
  <si>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</si>
  <si>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</si>
  <si>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</si>
  <si>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</si>
  <si>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</si>
  <si>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</si>
  <si>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</si>
  <si>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</si>
  <si>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</si>
  <si>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</si>
  <si>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</si>
  <si>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</si>
  <si>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</si>
  <si>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</si>
  <si>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</si>
  <si>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</si>
  <si>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</si>
  <si>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</si>
  <si>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</si>
  <si>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</si>
  <si>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</si>
  <si>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</si>
  <si>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</si>
  <si>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</si>
  <si>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</si>
  <si>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</si>
  <si>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</si>
  <si>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</si>
  <si>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</si>
  <si>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</si>
  <si>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</si>
  <si>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</si>
  <si>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</si>
  <si>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</si>
  <si>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</si>
  <si>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</si>
  <si>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</si>
  <si>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</si>
  <si>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</si>
  <si>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</si>
  <si>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</si>
  <si>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</si>
  <si>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</si>
  <si>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</si>
  <si>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</si>
  <si>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</si>
  <si>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</si>
  <si>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</si>
  <si>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</si>
  <si>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</si>
  <si>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</si>
  <si>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</si>
  <si>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</si>
  <si>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</si>
  <si>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</si>
  <si>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</si>
  <si>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</si>
  <si>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</si>
  <si>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</si>
  <si>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</si>
  <si>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</si>
  <si>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</si>
  <si>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</si>
  <si>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</si>
  <si>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</si>
  <si>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</si>
  <si>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</si>
  <si>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</si>
  <si>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</si>
  <si>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</si>
  <si>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</si>
  <si>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</si>
  <si>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</si>
  <si>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</si>
  <si>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</si>
  <si>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</si>
  <si>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</si>
  <si>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</si>
  <si>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</si>
  <si>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</si>
  <si>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</si>
  <si>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</si>
  <si>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</si>
  <si>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</si>
  <si>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</si>
  <si>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</si>
  <si>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</si>
  <si>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</si>
  <si>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</si>
  <si>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</si>
  <si>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</si>
  <si>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</si>
  <si>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</si>
  <si>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</si>
  <si>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</si>
  <si>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</si>
  <si>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</si>
  <si>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</si>
  <si>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</si>
  <si>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</si>
  <si>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</si>
  <si>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</si>
  <si>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</si>
  <si>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</si>
  <si>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</si>
  <si>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</si>
  <si>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</si>
  <si>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</si>
  <si>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</si>
  <si>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</si>
  <si>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</si>
  <si>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</si>
  <si>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</si>
  <si>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</si>
  <si>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</si>
  <si>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</si>
  <si>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</si>
  <si>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</si>
  <si>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</si>
  <si>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</si>
  <si>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</si>
  <si>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</si>
  <si>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</si>
  <si>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</si>
  <si>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</si>
  <si>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</si>
  <si>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</si>
  <si>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</si>
  <si>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</si>
  <si>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</si>
  <si>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</si>
  <si>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</si>
  <si>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</si>
  <si>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</si>
  <si>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</si>
  <si>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</si>
  <si>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</si>
  <si>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</si>
  <si>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</si>
  <si>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</si>
  <si>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</si>
  <si>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</si>
  <si>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</si>
  <si>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</si>
  <si>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</si>
  <si>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</si>
  <si>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</si>
  <si>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</si>
  <si>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</si>
  <si>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</si>
  <si>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</si>
  <si>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</si>
  <si>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</si>
  <si>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</si>
  <si>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</si>
  <si>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</si>
  <si>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</si>
  <si>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</si>
  <si>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</si>
  <si>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</si>
  <si>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</si>
  <si>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</si>
  <si>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</si>
  <si>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</si>
  <si>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</si>
  <si>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</si>
  <si>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</si>
  <si>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</si>
  <si>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</si>
  <si>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</si>
  <si>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</si>
  <si>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</si>
  <si>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</si>
  <si>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</si>
  <si>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</si>
  <si>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</si>
  <si>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</si>
  <si>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</si>
  <si>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</si>
  <si>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</si>
  <si>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</si>
  <si>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</si>
  <si>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</si>
  <si>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</si>
  <si>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</si>
  <si>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</si>
  <si>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</si>
  <si>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</si>
  <si>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</si>
  <si>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</si>
  <si>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</si>
  <si>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</si>
  <si>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</si>
  <si>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</si>
  <si>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</si>
  <si>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</si>
  <si>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</si>
  <si>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</si>
  <si>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</si>
  <si>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</si>
  <si>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</si>
  <si>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</si>
  <si>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</si>
  <si>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</si>
  <si>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</si>
  <si>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</si>
  <si>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</si>
  <si>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</si>
  <si>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</si>
  <si>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</si>
  <si>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</si>
  <si>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</si>
  <si>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</si>
  <si>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</si>
  <si>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</si>
  <si>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</si>
  <si>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</si>
  <si>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</si>
  <si>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</si>
  <si>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</si>
  <si>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</si>
  <si>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</si>
  <si>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</si>
  <si>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</si>
  <si>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</si>
  <si>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</si>
  <si>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</si>
  <si>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</si>
  <si>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</si>
  <si>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</si>
  <si>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</si>
  <si>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</si>
  <si>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</si>
  <si>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</si>
  <si>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</si>
  <si>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</si>
  <si>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</si>
  <si>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</si>
  <si>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</si>
  <si>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</si>
  <si>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</si>
  <si>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</si>
  <si>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</si>
  <si>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</si>
  <si>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</si>
  <si>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</si>
  <si>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</si>
  <si>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</si>
  <si>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</si>
  <si>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</si>
  <si>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</si>
  <si>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</si>
  <si>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</si>
  <si>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</si>
  <si>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</si>
  <si>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</si>
  <si>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</si>
  <si>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</si>
  <si>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</si>
  <si>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</si>
  <si>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</si>
  <si>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</si>
  <si>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</si>
  <si>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</si>
  <si>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</si>
  <si>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</si>
  <si>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</si>
  <si>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</si>
  <si>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</si>
  <si>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</si>
  <si>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</si>
  <si>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</si>
  <si>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</si>
  <si>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</si>
  <si>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</si>
  <si>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</si>
  <si>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</si>
  <si>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</si>
  <si>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</si>
  <si>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</si>
  <si>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</si>
  <si>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</si>
  <si>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</si>
  <si>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</si>
  <si>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</si>
  <si>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</si>
  <si>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</si>
  <si>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</si>
  <si>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</si>
  <si>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</si>
  <si>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</si>
  <si>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</si>
  <si>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</si>
  <si>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</si>
  <si>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</si>
  <si>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</si>
  <si>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</si>
  <si>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</si>
  <si>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</si>
  <si>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</si>
  <si>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</si>
  <si>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</si>
  <si>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</si>
  <si>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</si>
  <si>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</si>
  <si>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</si>
  <si>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</si>
  <si>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</si>
  <si>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</si>
  <si>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</si>
  <si>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</si>
  <si>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</si>
  <si>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</si>
  <si>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</si>
  <si>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</si>
  <si>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</si>
  <si>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</si>
  <si>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</si>
  <si>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</si>
  <si>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</si>
  <si>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</si>
  <si>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</si>
  <si>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</si>
  <si>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</si>
  <si>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</si>
  <si>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</si>
  <si>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</si>
  <si>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</si>
  <si>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</si>
  <si>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</si>
  <si>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</si>
  <si>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</si>
  <si>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</si>
  <si>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</si>
  <si>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</si>
  <si>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</si>
  <si>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</si>
  <si>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</si>
  <si>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</si>
  <si>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</si>
  <si>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</si>
  <si>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</si>
  <si>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</si>
  <si>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</si>
  <si>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</si>
  <si>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</si>
  <si>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</si>
  <si>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</si>
  <si>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</si>
  <si>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</si>
  <si>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</si>
  <si>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</si>
  <si>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</si>
  <si>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</si>
  <si>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</si>
  <si>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</si>
  <si>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</si>
  <si>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</si>
  <si>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</si>
  <si>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</si>
  <si>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</si>
  <si>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</si>
  <si>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</si>
  <si>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</si>
  <si>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</si>
  <si>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</si>
  <si>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</si>
  <si>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</si>
  <si>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</si>
  <si>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</si>
  <si>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</si>
  <si>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</si>
  <si>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</si>
  <si>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</si>
  <si>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</si>
  <si>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</si>
  <si>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</si>
  <si>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</si>
  <si>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</si>
  <si>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</si>
  <si>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</si>
  <si>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</si>
  <si>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</si>
  <si>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</si>
  <si>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</si>
  <si>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</si>
  <si>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</si>
  <si>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</si>
  <si>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</si>
  <si>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</si>
  <si>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</si>
  <si>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</si>
  <si>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</si>
  <si>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</si>
  <si>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</si>
  <si>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</si>
  <si>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</si>
  <si>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</si>
  <si>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</si>
  <si>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</si>
  <si>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</si>
  <si>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</si>
  <si>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</si>
  <si>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</si>
  <si>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</si>
  <si>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</si>
  <si>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</si>
  <si>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</si>
  <si>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</si>
  <si>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</si>
  <si>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</si>
  <si>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</si>
  <si>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</si>
  <si>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</si>
  <si>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</si>
  <si>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</si>
  <si>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</si>
  <si>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</si>
  <si>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</si>
  <si>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</si>
  <si>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</si>
  <si>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</si>
  <si>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</si>
  <si>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</si>
  <si>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</si>
  <si>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</si>
  <si>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</si>
  <si>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</si>
  <si>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</si>
  <si>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</si>
  <si>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</si>
  <si>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</si>
  <si>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</si>
  <si>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</si>
  <si>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</si>
  <si>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</si>
  <si>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</si>
  <si>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</si>
  <si>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</si>
  <si>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</si>
  <si>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</si>
  <si>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</si>
  <si>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</si>
  <si>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</si>
  <si>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</si>
  <si>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</si>
  <si>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</si>
  <si>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</si>
  <si>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</si>
  <si>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</si>
  <si>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</si>
  <si>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</si>
  <si>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</si>
  <si>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</si>
  <si>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</si>
  <si>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</si>
  <si>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</si>
  <si>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</si>
  <si>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</si>
  <si>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</si>
  <si>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</si>
  <si>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</si>
  <si>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</si>
  <si>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</si>
  <si>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</si>
  <si>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</si>
  <si>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</si>
  <si>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</si>
  <si>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</si>
  <si>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</si>
  <si>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</si>
  <si>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</si>
  <si>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</si>
  <si>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</si>
  <si>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</si>
  <si>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</si>
  <si>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</si>
  <si>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</si>
  <si>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</si>
  <si>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</si>
  <si>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</si>
  <si>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</si>
  <si>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</si>
  <si>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</si>
  <si>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</si>
  <si>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</si>
  <si>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</si>
  <si>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</si>
  <si>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</si>
  <si>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</si>
  <si>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</si>
  <si>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</si>
  <si>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</si>
  <si>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</si>
  <si>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</si>
  <si>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</si>
  <si>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</si>
  <si>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</si>
  <si>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</si>
  <si>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</si>
  <si>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</si>
  <si>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</si>
  <si>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</si>
  <si>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</si>
  <si>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</si>
  <si>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</si>
  <si>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</si>
  <si>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</si>
  <si>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</si>
  <si>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</si>
  <si>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</si>
  <si>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</si>
  <si>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</si>
  <si>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</si>
  <si>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</si>
  <si>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</si>
  <si>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</si>
  <si>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</si>
  <si>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</si>
  <si>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</si>
  <si>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</si>
  <si>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</si>
  <si>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</si>
  <si>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</si>
  <si>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</si>
  <si>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</si>
  <si>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</si>
  <si>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</si>
  <si>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</si>
  <si>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</si>
  <si>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</si>
  <si>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</si>
  <si>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</si>
  <si>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</si>
  <si>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</si>
  <si>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</si>
  <si>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</si>
  <si>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</si>
  <si>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</si>
  <si>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</si>
  <si>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</si>
  <si>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</si>
  <si>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</si>
  <si>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</si>
  <si>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</si>
  <si>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</si>
  <si>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</si>
  <si>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</si>
  <si>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</si>
  <si>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</si>
  <si>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</si>
  <si>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</si>
  <si>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</si>
  <si>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</si>
  <si>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</si>
  <si>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</si>
  <si>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</si>
  <si>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</si>
  <si>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</si>
  <si>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</si>
  <si>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</si>
  <si>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</si>
  <si>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</si>
  <si>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</si>
  <si>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</si>
  <si>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</si>
  <si>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</si>
  <si>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</si>
  <si>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</si>
  <si>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</si>
  <si>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</si>
  <si>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</si>
  <si>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</si>
  <si>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</si>
  <si>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</si>
  <si>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</si>
  <si>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</si>
  <si>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</si>
  <si>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</si>
  <si>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</si>
  <si>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</si>
  <si>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</si>
  <si>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</si>
  <si>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</si>
  <si>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</si>
  <si>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</si>
  <si>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</si>
  <si>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</si>
  <si>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</si>
  <si>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</si>
  <si>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</si>
  <si>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</si>
  <si>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</si>
  <si>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</si>
  <si>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</si>
  <si>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</si>
  <si>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</si>
  <si>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</si>
  <si>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</si>
  <si>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</si>
  <si>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</si>
  <si>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</si>
  <si>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</si>
  <si>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</si>
  <si>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</si>
  <si>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</si>
  <si>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</si>
  <si>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</si>
  <si>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</si>
  <si>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</si>
  <si>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</si>
  <si>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</si>
  <si>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</si>
  <si>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</si>
  <si>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</si>
  <si>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</si>
  <si>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</si>
  <si>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</si>
  <si>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</si>
  <si>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</si>
  <si>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</si>
  <si>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</si>
  <si>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</si>
  <si>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</si>
  <si>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</si>
  <si>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</si>
  <si>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</si>
  <si>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</si>
  <si>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</si>
  <si>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</si>
  <si>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</si>
  <si>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</si>
  <si>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</si>
  <si>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</si>
  <si>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</si>
  <si>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</si>
  <si>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</si>
  <si>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</si>
  <si>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</si>
  <si>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</si>
  <si>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</si>
  <si>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</si>
  <si>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</si>
  <si>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</si>
  <si>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</si>
  <si>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</si>
  <si>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</si>
  <si>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</si>
  <si>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</si>
  <si>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</si>
  <si>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</si>
  <si>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</si>
  <si>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</si>
  <si>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</si>
  <si>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</si>
  <si>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</si>
  <si>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</si>
  <si>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</si>
  <si>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</si>
  <si>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</si>
  <si>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</si>
  <si>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</si>
  <si>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</si>
  <si>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</si>
  <si>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</si>
  <si>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</si>
  <si>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</si>
  <si>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</si>
  <si>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</si>
  <si>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</si>
  <si>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</si>
  <si>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</si>
  <si>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</si>
  <si>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</si>
  <si>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</si>
  <si>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</si>
  <si>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</si>
  <si>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</si>
  <si>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</si>
  <si>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</si>
  <si>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</si>
  <si>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</si>
  <si>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</si>
  <si>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</si>
  <si>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</si>
  <si>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</si>
  <si>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</si>
  <si>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</si>
  <si>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</si>
  <si>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</si>
  <si>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</si>
  <si>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</si>
  <si>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</si>
  <si>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</si>
  <si>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</si>
  <si>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</si>
  <si>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</si>
  <si>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</si>
  <si>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</si>
  <si>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</si>
  <si>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</si>
  <si>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</si>
  <si>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</si>
  <si>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</si>
  <si>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</si>
  <si>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</si>
  <si>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</si>
  <si>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</si>
  <si>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</si>
  <si>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</si>
  <si>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</si>
  <si>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</si>
  <si>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</si>
  <si>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</si>
  <si>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</si>
  <si>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</si>
  <si>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</si>
  <si>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</si>
  <si>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</si>
  <si>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</si>
  <si>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</si>
  <si>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</si>
  <si>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</si>
  <si>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</si>
  <si>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</si>
  <si>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</si>
  <si>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</si>
  <si>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</si>
  <si>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</si>
  <si>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</si>
  <si>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</si>
  <si>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</si>
  <si>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</si>
  <si>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</si>
  <si>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</si>
  <si>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</si>
  <si>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</si>
  <si>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</si>
  <si>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</si>
  <si>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</si>
  <si>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</si>
  <si>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</si>
  <si>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</si>
  <si>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</si>
  <si>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</si>
  <si>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</si>
  <si>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</si>
  <si>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</si>
  <si>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</si>
  <si>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</si>
  <si>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</si>
  <si>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</si>
  <si>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</si>
  <si>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</si>
  <si>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</si>
  <si>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</si>
  <si>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</si>
  <si>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</si>
  <si>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</si>
  <si>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</si>
  <si>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</si>
  <si>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</si>
  <si>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</si>
  <si>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</si>
  <si>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</si>
  <si>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</si>
  <si>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</si>
  <si>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</si>
  <si>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</si>
  <si>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</si>
  <si>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</si>
  <si>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</si>
  <si>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</si>
  <si>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</si>
  <si>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</si>
  <si>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</si>
  <si>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</si>
  <si>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</si>
  <si>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</si>
  <si>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</si>
  <si>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</si>
  <si>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</si>
  <si>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</si>
  <si>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</si>
  <si>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</si>
  <si>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</si>
  <si>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</si>
  <si>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</si>
  <si>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</si>
  <si>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</si>
  <si>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</si>
  <si>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</si>
  <si>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</si>
  <si>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</si>
  <si>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</si>
  <si>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</si>
  <si>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</si>
  <si>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</si>
  <si>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</si>
  <si>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</si>
  <si>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</si>
  <si>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</si>
  <si>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</si>
  <si>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</si>
  <si>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</si>
  <si>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</si>
  <si>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</si>
  <si>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</si>
  <si>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</si>
  <si>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</si>
  <si>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</si>
  <si>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</si>
  <si>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</si>
  <si>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</si>
  <si>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</si>
  <si>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</si>
  <si>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</si>
  <si>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</si>
  <si>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</si>
  <si>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</si>
  <si>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</si>
  <si>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</si>
  <si>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</si>
  <si>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</si>
  <si>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</si>
  <si>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</si>
  <si>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</si>
  <si>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</si>
  <si>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</si>
  <si>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</si>
  <si>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</si>
  <si>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</si>
  <si>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</si>
  <si>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</si>
  <si>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</si>
  <si>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</si>
  <si>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</si>
  <si>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</si>
  <si>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</si>
  <si>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</si>
  <si>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</si>
  <si>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</si>
  <si>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</si>
  <si>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</si>
  <si>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</si>
  <si>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</si>
  <si>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</si>
  <si>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</si>
  <si>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</si>
  <si>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</si>
  <si>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</si>
  <si>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</si>
  <si>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</si>
  <si>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</si>
  <si>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</si>
  <si>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</si>
  <si>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</si>
  <si>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</si>
  <si>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</si>
  <si>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</si>
  <si>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</si>
  <si>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</si>
  <si>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</si>
  <si>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</si>
  <si>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</si>
  <si>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</si>
  <si>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</si>
  <si>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</si>
  <si>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</si>
  <si>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</si>
  <si>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</si>
  <si>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</si>
  <si>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</si>
  <si>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</si>
  <si>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</si>
  <si>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</si>
  <si>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</si>
  <si>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</si>
  <si>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</si>
  <si>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</si>
  <si>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</si>
  <si>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</si>
  <si>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</si>
  <si>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</si>
  <si>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</si>
  <si>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</si>
  <si>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</si>
  <si>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</si>
  <si>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</si>
  <si>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</si>
  <si>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</si>
  <si>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</si>
  <si>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</si>
  <si>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</si>
  <si>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</si>
  <si>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</si>
  <si>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</si>
  <si>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</si>
  <si>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</si>
  <si>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</si>
  <si>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</si>
  <si>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</si>
  <si>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</si>
  <si>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</si>
  <si>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</si>
  <si>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</si>
  <si>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</si>
  <si>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</si>
  <si>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</si>
  <si>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</si>
  <si>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</si>
  <si>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</si>
  <si>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</si>
  <si>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</si>
  <si>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</si>
  <si>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</si>
  <si>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</si>
  <si>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</si>
  <si>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</si>
  <si>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</si>
  <si>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</si>
  <si>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</si>
  <si>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</si>
  <si>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</si>
  <si>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</si>
  <si>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</si>
  <si>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</si>
  <si>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</si>
  <si>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</si>
  <si>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</si>
  <si>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</si>
  <si>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</si>
  <si>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</si>
  <si>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</si>
  <si>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</si>
  <si>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</si>
  <si>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</si>
  <si>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</si>
  <si>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</si>
  <si>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</si>
  <si>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</si>
  <si>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</si>
  <si>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</si>
  <si>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</si>
  <si>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</si>
  <si>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</si>
  <si>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</si>
  <si>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</si>
  <si>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</si>
  <si>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</si>
  <si>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</si>
  <si>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</si>
  <si>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</si>
  <si>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</si>
  <si>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</si>
  <si>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</si>
  <si>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</si>
  <si>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</si>
  <si>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</si>
  <si>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</si>
  <si>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</si>
  <si>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</si>
  <si>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</si>
  <si>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</si>
  <si>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</si>
  <si>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</si>
  <si>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</si>
  <si>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</si>
  <si>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</si>
  <si>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</si>
  <si>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</si>
  <si>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</si>
  <si>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</si>
  <si>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</si>
  <si>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</si>
  <si>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</si>
  <si>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</si>
  <si>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</si>
  <si>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</si>
  <si>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</si>
  <si>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</si>
  <si>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</si>
  <si>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</si>
  <si>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</si>
  <si>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</si>
  <si>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</si>
  <si>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</si>
  <si>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</si>
  <si>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</si>
  <si>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</si>
  <si>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</si>
  <si>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</si>
  <si>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</si>
  <si>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</si>
  <si>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</si>
  <si>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</si>
  <si>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</si>
  <si>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</si>
  <si>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</si>
  <si>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</si>
  <si>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</si>
  <si>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</si>
  <si>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</si>
  <si>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</si>
  <si>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</si>
  <si>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</si>
  <si>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</si>
  <si>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</si>
  <si>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</si>
  <si>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</si>
  <si>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</si>
  <si>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</si>
  <si>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</si>
  <si>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</si>
  <si>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</si>
  <si>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</si>
  <si>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</si>
  <si>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</si>
  <si>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</si>
  <si>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</si>
  <si>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</si>
  <si>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</si>
  <si>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</si>
  <si>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</si>
  <si>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</si>
  <si>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</si>
  <si>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</si>
  <si>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</si>
  <si>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</si>
  <si>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</si>
  <si>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</si>
  <si>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</si>
  <si>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</si>
  <si>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</si>
  <si>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</si>
  <si>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</si>
  <si>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</si>
  <si>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</si>
  <si>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</si>
  <si>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</si>
  <si>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</si>
  <si>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</si>
  <si>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</si>
  <si>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</si>
  <si>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</si>
  <si>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</si>
  <si>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</si>
  <si>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</si>
  <si>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</si>
  <si>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</si>
  <si>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</si>
  <si>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</si>
  <si>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</si>
  <si>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</si>
  <si>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</si>
  <si>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</si>
  <si>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</si>
  <si>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</si>
  <si>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</si>
  <si>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</si>
  <si>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</si>
  <si>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</si>
  <si>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</si>
  <si>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</si>
  <si>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</si>
  <si>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</si>
  <si>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</si>
  <si>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</si>
  <si>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</si>
  <si>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</si>
  <si>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</si>
  <si>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</si>
  <si>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</si>
  <si>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</si>
  <si>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</si>
  <si>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</si>
  <si>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</si>
  <si>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</si>
  <si>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</si>
  <si>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</si>
  <si>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</si>
  <si>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</si>
  <si>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</si>
  <si>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</si>
  <si>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</si>
  <si>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</si>
  <si>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</si>
  <si>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</si>
  <si>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</si>
  <si>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</si>
  <si>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</si>
  <si>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</si>
  <si>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</si>
  <si>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</si>
  <si>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</si>
  <si>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</si>
  <si>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</si>
  <si>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</si>
  <si>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</si>
  <si>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</si>
  <si>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</si>
  <si>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</si>
  <si>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</si>
  <si>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</si>
  <si>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</si>
  <si>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</si>
  <si>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</si>
  <si>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</si>
  <si>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</si>
  <si>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</si>
  <si>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</si>
  <si>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</si>
  <si>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</si>
  <si>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</si>
  <si>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</si>
  <si>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</si>
  <si>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</si>
  <si>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</si>
  <si>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</si>
  <si>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</si>
  <si>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</si>
  <si>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</si>
  <si>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</si>
  <si>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</si>
  <si>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</si>
  <si>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</si>
  <si>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</si>
  <si>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</si>
  <si>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</si>
  <si>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</si>
  <si>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</si>
  <si>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</si>
  <si>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</si>
  <si>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</si>
  <si>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</si>
  <si>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</si>
  <si>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</si>
  <si>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</si>
  <si>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</si>
  <si>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</si>
  <si>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</si>
  <si>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</si>
  <si>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</si>
  <si>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</si>
  <si>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</si>
  <si>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</si>
  <si>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</si>
  <si>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</si>
  <si>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</si>
  <si>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</si>
  <si>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</si>
  <si>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</si>
  <si>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</si>
  <si>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</si>
  <si>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</si>
  <si>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</si>
  <si>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</si>
  <si>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</si>
  <si>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</si>
  <si>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</si>
  <si>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</si>
  <si>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</si>
  <si>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</si>
  <si>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</si>
  <si>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</si>
  <si>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</si>
  <si>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</si>
  <si>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</si>
  <si>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</si>
  <si>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</si>
  <si>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</si>
  <si>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</si>
  <si>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</si>
  <si>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</si>
  <si>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</si>
  <si>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</si>
  <si>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</si>
  <si>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</si>
  <si>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</si>
  <si>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</si>
  <si>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</si>
  <si>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</si>
  <si>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</si>
  <si>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</si>
  <si>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</si>
  <si>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</si>
  <si>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</si>
  <si>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</si>
  <si>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</si>
  <si>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</si>
  <si>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</si>
  <si>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</si>
  <si>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</si>
  <si>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</si>
  <si>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</si>
  <si>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</si>
  <si>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</si>
  <si>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</si>
  <si>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</si>
  <si>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</si>
  <si>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</si>
  <si>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</si>
  <si>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</si>
  <si>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</si>
  <si>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</si>
  <si>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</si>
  <si>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</si>
  <si>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</si>
  <si>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</si>
  <si>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</si>
  <si>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</si>
  <si>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</si>
  <si>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</si>
  <si>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</si>
  <si>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</si>
  <si>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</si>
  <si>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</si>
  <si>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</si>
  <si>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</si>
  <si>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</si>
  <si>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</si>
  <si>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</si>
  <si>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</si>
  <si>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</si>
  <si>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</si>
  <si>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</si>
  <si>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</si>
  <si>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</si>
  <si>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</si>
  <si>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</si>
  <si>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</si>
  <si>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</si>
  <si>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</si>
  <si>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</si>
  <si>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</si>
  <si>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</si>
  <si>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</si>
  <si>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</si>
  <si>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</si>
  <si>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</si>
  <si>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</si>
  <si>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</si>
  <si>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</si>
  <si>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</si>
  <si>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</si>
  <si>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</si>
  <si>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</si>
  <si>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</si>
  <si>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</si>
  <si>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</si>
  <si>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</si>
  <si>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</si>
  <si>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</si>
  <si>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</si>
  <si>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</si>
  <si>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</si>
  <si>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</si>
  <si>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</si>
  <si>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</si>
  <si>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</si>
  <si>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</si>
  <si>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</si>
  <si>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</si>
  <si>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</si>
  <si>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</si>
  <si>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</si>
  <si>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</si>
  <si>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</si>
  <si>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</si>
  <si>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</si>
  <si>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</si>
  <si>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</si>
  <si>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</si>
  <si>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</si>
  <si>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</si>
  <si>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</si>
  <si>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</si>
  <si>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</si>
  <si>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</si>
  <si>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</si>
  <si>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</si>
  <si>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</si>
  <si>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</si>
  <si>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</si>
  <si>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</si>
  <si>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</si>
  <si>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</si>
  <si>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</si>
  <si>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</si>
  <si>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</si>
  <si>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</si>
  <si>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</si>
  <si>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</si>
  <si>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</si>
  <si>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</si>
  <si>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</si>
  <si>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</si>
  <si>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</si>
  <si>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</si>
  <si>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</si>
  <si>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</si>
  <si>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</si>
  <si>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</si>
  <si>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</si>
  <si>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</si>
  <si>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</si>
  <si>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</si>
  <si>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</si>
  <si>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</si>
  <si>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</si>
  <si>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</si>
  <si>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</si>
  <si>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</si>
  <si>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</si>
  <si>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</si>
  <si>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</si>
  <si>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</si>
  <si>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</si>
  <si>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</si>
  <si>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</si>
  <si>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</si>
  <si>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</si>
  <si>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</si>
  <si>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</si>
  <si>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</si>
  <si>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</si>
  <si>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</si>
  <si>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</si>
  <si>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</si>
  <si>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</si>
  <si>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</si>
  <si>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</si>
  <si>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</si>
  <si>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</si>
  <si>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</si>
  <si>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</si>
  <si>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</si>
  <si>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</si>
  <si>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</si>
  <si>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</si>
  <si>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</si>
  <si>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</si>
  <si>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</si>
  <si>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</si>
  <si>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</si>
  <si>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</si>
  <si>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</si>
  <si>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</si>
  <si>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</si>
  <si>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</si>
  <si>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</si>
  <si>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</si>
  <si>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</si>
  <si>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</si>
  <si>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</si>
  <si>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</si>
  <si>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</si>
  <si>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</si>
  <si>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</si>
  <si>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</si>
  <si>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</si>
  <si>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</si>
  <si>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</si>
  <si>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</si>
  <si>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</si>
  <si>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</si>
  <si>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</si>
  <si>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</si>
  <si>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</si>
  <si>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</si>
  <si>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</si>
  <si>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</si>
  <si>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</si>
  <si>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</si>
  <si>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</si>
  <si>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</si>
  <si>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</si>
  <si>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</si>
  <si>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</si>
  <si>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</si>
  <si>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</si>
  <si>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</si>
  <si>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</si>
  <si>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</si>
  <si>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</si>
  <si>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</si>
  <si>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</si>
  <si>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</si>
  <si>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</si>
  <si>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</si>
  <si>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</si>
  <si>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</si>
  <si>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</si>
  <si>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</si>
  <si>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</si>
  <si>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</si>
  <si>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</si>
  <si>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</si>
  <si>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</si>
  <si>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</si>
  <si>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</si>
  <si>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</si>
  <si>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</si>
  <si>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</si>
  <si>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</si>
  <si>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</si>
  <si>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</si>
  <si>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</si>
  <si>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</si>
  <si>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</si>
  <si>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</si>
  <si>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</si>
  <si>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</si>
  <si>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</si>
  <si>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</si>
  <si>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</si>
  <si>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</si>
  <si>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</si>
  <si>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</si>
  <si>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</si>
  <si>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</si>
  <si>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</si>
  <si>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</si>
  <si>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</si>
  <si>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</si>
  <si>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</si>
  <si>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</si>
  <si>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</si>
  <si>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</si>
  <si>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</si>
  <si>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</si>
  <si>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</si>
  <si>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</si>
  <si>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</si>
  <si>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</si>
  <si>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</si>
  <si>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</si>
  <si>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</si>
  <si>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</si>
  <si>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</si>
  <si>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</si>
  <si>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</si>
  <si>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</si>
  <si>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</si>
  <si>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</si>
  <si>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</si>
  <si>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</si>
  <si>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</si>
  <si>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</si>
  <si>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</si>
  <si>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</si>
  <si>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</si>
  <si>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</si>
  <si>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</si>
  <si>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</si>
  <si>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</si>
  <si>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</si>
  <si>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</si>
  <si>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</si>
  <si>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</si>
  <si>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</si>
  <si>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</si>
  <si>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</si>
  <si>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</si>
  <si>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</si>
  <si>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</si>
  <si>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</si>
  <si>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</si>
  <si>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</si>
  <si>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</si>
  <si>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</si>
  <si>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</si>
  <si>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</si>
  <si>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</si>
  <si>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</si>
  <si>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</si>
  <si>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</si>
  <si>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</si>
  <si>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</si>
  <si>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</si>
  <si>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</si>
  <si>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</si>
  <si>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</si>
  <si>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</si>
  <si>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</si>
  <si>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</si>
  <si>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</si>
  <si>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</si>
  <si>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</si>
  <si>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</si>
  <si>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</si>
  <si>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</si>
  <si>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</si>
  <si>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</si>
  <si>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</si>
  <si>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</si>
  <si>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</si>
  <si>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</si>
  <si>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</si>
  <si>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</si>
  <si>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</si>
  <si>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</si>
  <si>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</si>
  <si>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</si>
  <si>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</si>
  <si>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</si>
  <si>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</si>
  <si>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</si>
  <si>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</si>
  <si>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</si>
  <si>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</si>
  <si>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</si>
  <si>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</si>
  <si>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</si>
  <si>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</si>
  <si>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</si>
  <si>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</si>
  <si>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</si>
  <si>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</si>
  <si>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</si>
  <si>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</si>
  <si>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</si>
  <si>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</si>
  <si>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</si>
  <si>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</si>
  <si>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</si>
  <si>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</si>
  <si>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</si>
  <si>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</si>
  <si>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</si>
  <si>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</si>
  <si>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</si>
  <si>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</si>
  <si>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</si>
  <si>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</si>
  <si>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</si>
  <si>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</si>
  <si>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</si>
  <si>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</si>
  <si>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</si>
  <si>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</si>
  <si>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</si>
  <si>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</si>
  <si>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</si>
  <si>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</si>
  <si>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</si>
  <si>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</si>
  <si>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</si>
  <si>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</si>
  <si>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</si>
  <si>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</si>
  <si>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</si>
  <si>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</si>
  <si>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</si>
  <si>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</si>
  <si>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</si>
  <si>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</si>
  <si>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</si>
  <si>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</si>
  <si>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</si>
  <si>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</si>
  <si>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</si>
  <si>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</si>
  <si>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</si>
  <si>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</si>
  <si>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</si>
  <si>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</si>
  <si>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</si>
  <si>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</si>
  <si>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</si>
  <si>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</si>
  <si>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</si>
  <si>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</si>
  <si>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</si>
  <si>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</si>
  <si>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</si>
  <si>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</si>
  <si>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</si>
  <si>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</si>
  <si>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</si>
  <si>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</si>
  <si>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</si>
  <si>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</si>
  <si>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</si>
  <si>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</si>
  <si>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</si>
  <si>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</si>
  <si>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</si>
  <si>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</si>
  <si>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</si>
  <si>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</si>
  <si>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</si>
  <si>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</si>
  <si>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</si>
  <si>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</si>
  <si>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</si>
  <si>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</si>
  <si>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</si>
  <si>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</si>
  <si>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</si>
  <si>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</si>
  <si>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</si>
  <si>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</si>
  <si>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</si>
  <si>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</si>
  <si>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</si>
  <si>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</si>
  <si>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</si>
  <si>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</si>
  <si>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</si>
  <si>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</si>
  <si>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</si>
  <si>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</si>
  <si>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</si>
  <si>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</si>
  <si>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</si>
  <si>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</si>
  <si>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</si>
  <si>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</si>
  <si>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</si>
  <si>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</si>
  <si>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</si>
  <si>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</si>
  <si>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</si>
  <si>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</si>
  <si>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</si>
  <si>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</si>
  <si>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</si>
  <si>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</si>
  <si>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</si>
  <si>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</si>
  <si>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</si>
  <si>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</si>
  <si>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</si>
  <si>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</si>
  <si>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</si>
  <si>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</si>
  <si>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</si>
  <si>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</si>
  <si>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</si>
  <si>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</si>
  <si>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</si>
  <si>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</si>
  <si>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</si>
  <si>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</si>
  <si>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</si>
  <si>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</si>
  <si>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</si>
  <si>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</si>
  <si>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</si>
  <si>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</si>
  <si>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</si>
  <si>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</si>
  <si>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</si>
  <si>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</si>
  <si>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</si>
  <si>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</si>
  <si>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</si>
  <si>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</si>
  <si>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</si>
  <si>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</si>
  <si>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</si>
  <si>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</si>
  <si>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</si>
  <si>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</si>
  <si>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</si>
  <si>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</si>
  <si>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</si>
  <si>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</si>
  <si>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</si>
  <si>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</si>
  <si>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</si>
  <si>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</si>
  <si>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</si>
  <si>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</si>
  <si>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</si>
  <si>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</si>
  <si>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</si>
  <si>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</si>
  <si>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</si>
  <si>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</si>
  <si>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</si>
  <si>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</si>
  <si>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</si>
  <si>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</si>
  <si>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</si>
  <si>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</si>
  <si>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</si>
  <si>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</si>
  <si>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</si>
  <si>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</si>
  <si>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</si>
  <si>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</si>
  <si>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</si>
  <si>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</si>
  <si>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</si>
  <si>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</si>
  <si>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</si>
  <si>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</si>
  <si>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</si>
  <si>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</si>
  <si>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</si>
  <si>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</si>
  <si>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</si>
  <si>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</si>
  <si>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</si>
  <si>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</si>
  <si>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</si>
  <si>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</si>
  <si>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</si>
  <si>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</si>
  <si>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</si>
  <si>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</si>
  <si>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</si>
  <si>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</si>
  <si>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</si>
  <si>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</si>
  <si>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</si>
  <si>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</si>
  <si>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</si>
  <si>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</si>
  <si>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</si>
  <si>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</si>
  <si>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</si>
  <si>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</si>
  <si>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</si>
  <si>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</si>
  <si>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</si>
  <si>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</si>
  <si>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</si>
  <si>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</si>
  <si>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</si>
  <si>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</si>
  <si>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</si>
  <si>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</si>
  <si>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</si>
  <si>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</si>
  <si>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</si>
  <si>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</si>
  <si>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</si>
  <si>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</si>
  <si>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</si>
  <si>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</si>
  <si>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</si>
  <si>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</si>
  <si>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</si>
  <si>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</si>
  <si>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</si>
  <si>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</si>
  <si>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</si>
  <si>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</si>
  <si>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</si>
  <si>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</si>
  <si>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</si>
  <si>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</si>
  <si>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</si>
  <si>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</si>
  <si>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</si>
  <si>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</si>
  <si>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</si>
  <si>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</si>
  <si>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</si>
  <si>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</si>
  <si>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</si>
  <si>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</si>
  <si>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</si>
  <si>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</si>
  <si>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</si>
  <si>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</si>
  <si>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</si>
  <si>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</si>
  <si>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</si>
  <si>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</si>
  <si>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</si>
  <si>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</si>
  <si>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</si>
  <si>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</si>
  <si>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</si>
  <si>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</si>
  <si>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</si>
  <si>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</si>
  <si>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</si>
  <si>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</si>
  <si>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</si>
  <si>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</si>
  <si>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</si>
  <si>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</si>
  <si>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</si>
  <si>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</si>
  <si>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</si>
  <si>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</si>
  <si>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</si>
  <si>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</si>
  <si>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</si>
  <si>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</si>
  <si>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</si>
  <si>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</si>
  <si>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</si>
  <si>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</si>
  <si>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</si>
  <si>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</si>
  <si>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</si>
  <si>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</si>
  <si>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</si>
  <si>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</si>
  <si>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</si>
  <si>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</si>
  <si>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</si>
  <si>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</si>
  <si>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</si>
  <si>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</si>
  <si>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</si>
  <si>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</si>
  <si>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</si>
  <si>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</si>
  <si>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</si>
  <si>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</si>
  <si>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</si>
  <si>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</si>
  <si>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</si>
  <si>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</si>
  <si>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</si>
  <si>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</si>
  <si>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</si>
  <si>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</si>
  <si>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</si>
  <si>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</si>
  <si>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</si>
  <si>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</si>
  <si>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</si>
  <si>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</si>
  <si>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</si>
  <si>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</si>
  <si>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</si>
  <si>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</si>
  <si>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</si>
  <si>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</si>
  <si>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</si>
  <si>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</si>
  <si>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</si>
  <si>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</si>
  <si>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</si>
  <si>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</si>
  <si>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</si>
  <si>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</si>
  <si>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</si>
  <si>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</si>
  <si>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</si>
  <si>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</si>
  <si>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</si>
  <si>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</si>
  <si>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</si>
  <si>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</si>
  <si>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</si>
  <si>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</si>
  <si>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</si>
  <si>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</si>
  <si>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</si>
  <si>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</si>
  <si>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</si>
  <si>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</si>
  <si>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</si>
  <si>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</si>
  <si>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</si>
  <si>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</si>
  <si>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</si>
  <si>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</si>
  <si>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</si>
  <si>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</si>
  <si>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</si>
  <si>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</si>
  <si>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</si>
  <si>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</si>
  <si>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</si>
  <si>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</si>
  <si>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</si>
  <si>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</si>
  <si>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</si>
  <si>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</si>
  <si>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</si>
  <si>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</si>
  <si>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</si>
  <si>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</si>
  <si>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</si>
  <si>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</si>
  <si>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</si>
  <si>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</si>
  <si>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</si>
  <si>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</si>
  <si>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</si>
  <si>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</si>
  <si>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</si>
  <si>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</si>
  <si>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</si>
  <si>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</si>
  <si>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</si>
  <si>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</si>
  <si>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</si>
  <si>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</si>
  <si>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</si>
  <si>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</si>
  <si>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</si>
  <si>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</si>
  <si>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</si>
  <si>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</si>
  <si>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</si>
  <si>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</si>
  <si>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</si>
  <si>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</si>
  <si>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</si>
  <si>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</si>
  <si>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</si>
  <si>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</si>
  <si>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</si>
  <si>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</si>
  <si>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</si>
  <si>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</si>
  <si>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</si>
  <si>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</si>
  <si>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</si>
  <si>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</si>
  <si>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</si>
  <si>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</si>
  <si>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</si>
  <si>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</si>
  <si>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</si>
  <si>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</si>
  <si>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</si>
  <si>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</si>
  <si>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</si>
  <si>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</si>
  <si>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</si>
  <si>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</si>
  <si>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</si>
  <si>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</si>
  <si>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</si>
  <si>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</si>
  <si>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</si>
  <si>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</si>
  <si>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</si>
  <si>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</si>
  <si>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</si>
  <si>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</si>
  <si>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</si>
  <si>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</si>
  <si>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</si>
  <si>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</si>
  <si>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</si>
  <si>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</si>
  <si>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</si>
  <si>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</si>
  <si>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</si>
  <si>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</si>
  <si>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</si>
  <si>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</si>
  <si>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</si>
  <si>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</si>
  <si>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</si>
  <si>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</si>
  <si>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</si>
  <si>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</si>
  <si>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</si>
  <si>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</si>
  <si>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</si>
  <si>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</si>
  <si>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</si>
  <si>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</si>
  <si>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</si>
  <si>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</si>
  <si>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</si>
  <si>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</si>
  <si>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</si>
  <si>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</si>
  <si>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</si>
  <si>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</si>
  <si>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</si>
  <si>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</si>
  <si>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</si>
  <si>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</si>
  <si>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</si>
  <si>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</si>
  <si>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</si>
  <si>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</si>
  <si>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</si>
  <si>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</si>
  <si>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</si>
  <si>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</si>
  <si>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</si>
  <si>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</si>
  <si>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</si>
  <si>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</si>
  <si>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</si>
  <si>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</si>
  <si>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</si>
  <si>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</si>
  <si>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</si>
  <si>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</si>
  <si>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</si>
  <si>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</si>
  <si>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</si>
  <si>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</si>
  <si>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</si>
  <si>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</si>
  <si>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</si>
  <si>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</si>
  <si>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</si>
  <si>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</si>
  <si>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</si>
  <si>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</si>
  <si>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</si>
  <si>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</si>
  <si>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</si>
  <si>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</si>
  <si>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</si>
  <si>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</si>
  <si>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</si>
  <si>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</si>
  <si>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</si>
  <si>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</si>
  <si>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</si>
  <si>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</si>
  <si>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</si>
  <si>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</si>
  <si>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</si>
  <si>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</si>
  <si>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</si>
  <si>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</si>
  <si>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</si>
  <si>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</si>
  <si>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</si>
  <si>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</si>
  <si>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</si>
  <si>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</si>
  <si>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</si>
  <si>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</si>
  <si>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</si>
  <si>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</si>
  <si>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</si>
  <si>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</si>
  <si>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</si>
  <si>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</si>
  <si>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</si>
  <si>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</si>
  <si>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</si>
  <si>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</si>
  <si>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</si>
  <si>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</si>
  <si>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</si>
  <si>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</si>
  <si>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</si>
  <si>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</si>
  <si>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</si>
  <si>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</si>
  <si>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</si>
  <si>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</si>
  <si>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</si>
  <si>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</si>
  <si>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</si>
  <si>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</si>
  <si>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</si>
  <si>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</si>
  <si>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</si>
  <si>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</si>
  <si>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</si>
  <si>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</si>
  <si>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</si>
  <si>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</si>
  <si>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</si>
  <si>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</si>
  <si>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</si>
  <si>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</si>
  <si>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</si>
  <si>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</si>
  <si>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</si>
  <si>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</si>
  <si>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</si>
  <si>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</si>
  <si>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</si>
  <si>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</si>
  <si>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</si>
  <si>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</si>
  <si>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</si>
  <si>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</si>
  <si>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</si>
  <si>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</si>
  <si>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</si>
  <si>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</si>
  <si>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</si>
  <si>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</si>
  <si>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</si>
  <si>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</si>
  <si>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</si>
  <si>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</si>
  <si>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</si>
  <si>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</si>
  <si>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</si>
  <si>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</si>
  <si>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</si>
  <si>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</si>
  <si>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</si>
  <si>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</si>
  <si>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</si>
  <si>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</si>
  <si>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</si>
  <si>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</si>
  <si>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</si>
  <si>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</si>
  <si>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</si>
  <si>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</si>
  <si>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</si>
  <si>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</si>
  <si>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</si>
  <si>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</si>
  <si>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</si>
  <si>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</si>
  <si>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</si>
  <si>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</si>
  <si>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</si>
  <si>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</si>
  <si>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</si>
  <si>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</si>
  <si>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</si>
  <si>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</si>
  <si>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</si>
  <si>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</si>
  <si>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</si>
  <si>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</si>
  <si>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</si>
  <si>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</si>
  <si>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</si>
  <si>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</si>
  <si>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</si>
  <si>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</si>
  <si>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</si>
  <si>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</si>
  <si>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</si>
  <si>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</si>
  <si>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</si>
  <si>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</si>
  <si>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</si>
  <si>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</si>
  <si>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</si>
  <si>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</si>
  <si>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</si>
  <si>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</si>
  <si>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</si>
  <si>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</si>
  <si>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</si>
  <si>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</si>
  <si>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</si>
  <si>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</si>
  <si>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</si>
  <si>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</si>
  <si>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</si>
  <si>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</si>
  <si>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</si>
  <si>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</si>
  <si>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</si>
  <si>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</si>
  <si>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</si>
  <si>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</si>
  <si>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</si>
  <si>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</si>
  <si>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</si>
  <si>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</si>
  <si>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</si>
  <si>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</si>
  <si>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</si>
  <si>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</si>
  <si>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</si>
  <si>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</si>
  <si>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</si>
  <si>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</si>
  <si>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</si>
  <si>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</si>
  <si>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</si>
  <si>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</si>
  <si>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</si>
  <si>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</si>
  <si>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</si>
  <si>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</si>
  <si>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</si>
  <si>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</si>
  <si>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</si>
  <si>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</si>
  <si>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</si>
  <si>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</si>
  <si>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</si>
  <si>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</si>
  <si>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</si>
  <si>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</si>
  <si>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</si>
  <si>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</si>
  <si>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</si>
  <si>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</si>
  <si>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</si>
  <si>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</si>
  <si>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</si>
  <si>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</si>
  <si>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</si>
  <si>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</si>
  <si>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</si>
  <si>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</si>
  <si>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</si>
  <si>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</si>
  <si>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</si>
  <si>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</si>
  <si>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</si>
  <si>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</si>
  <si>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</si>
  <si>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</si>
  <si>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</si>
  <si>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</si>
  <si>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</si>
  <si>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</si>
  <si>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</si>
  <si>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</si>
  <si>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</si>
  <si>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</si>
  <si>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</si>
  <si>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</si>
  <si>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</si>
  <si>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</si>
  <si>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</si>
  <si>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</si>
  <si>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</si>
  <si>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</si>
  <si>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</si>
  <si>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</si>
  <si>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</si>
  <si>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</si>
  <si>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</si>
  <si>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</si>
  <si>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</si>
  <si>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</si>
  <si>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</si>
  <si>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</si>
  <si>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</si>
  <si>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</si>
  <si>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</si>
  <si>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</si>
  <si>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</si>
  <si>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</si>
  <si>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</si>
  <si>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</si>
  <si>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</si>
  <si>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</si>
  <si>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</si>
  <si>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</si>
  <si>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</si>
  <si>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</si>
  <si>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</si>
  <si>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</si>
  <si>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</si>
  <si>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</si>
  <si>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</si>
  <si>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</si>
  <si>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</si>
  <si>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</si>
  <si>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</si>
  <si>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</si>
  <si>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</si>
  <si>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</si>
  <si>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</si>
  <si>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</si>
  <si>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</si>
  <si>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</si>
  <si>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</si>
  <si>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</si>
  <si>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</si>
  <si>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</si>
  <si>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</si>
  <si>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</si>
  <si>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</si>
  <si>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</si>
  <si>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</si>
  <si>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</si>
  <si>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</si>
  <si>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</si>
  <si>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</si>
  <si>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</si>
  <si>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</si>
  <si>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</si>
  <si>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</si>
  <si>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</si>
  <si>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</si>
  <si>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</si>
  <si>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</si>
  <si>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</si>
  <si>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</si>
  <si>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</si>
  <si>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</si>
  <si>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</si>
  <si>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</si>
  <si>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</si>
  <si>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</si>
  <si>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</si>
  <si>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</si>
  <si>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</si>
  <si>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</si>
  <si>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</si>
  <si>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</si>
  <si>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</si>
  <si>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</si>
  <si>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</si>
  <si>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</si>
  <si>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</si>
  <si>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</si>
  <si>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</si>
  <si>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</si>
  <si>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</si>
  <si>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</si>
  <si>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</si>
  <si>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</si>
  <si>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</si>
  <si>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</si>
  <si>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</si>
  <si>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</si>
  <si>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</si>
  <si>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</si>
  <si>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</si>
  <si>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</si>
  <si>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</si>
  <si>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</si>
  <si>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</si>
  <si>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</si>
  <si>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</si>
  <si>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</si>
  <si>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</si>
  <si>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</si>
  <si>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</si>
  <si>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</si>
  <si>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</si>
  <si>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</si>
  <si>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</si>
  <si>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</si>
  <si>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</si>
  <si>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</si>
  <si>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</si>
  <si>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</si>
  <si>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</si>
  <si>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</si>
  <si>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</si>
  <si>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</si>
  <si>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</si>
  <si>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</si>
  <si>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</si>
  <si>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</si>
  <si>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</si>
  <si>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</si>
  <si>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</si>
  <si>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</si>
  <si>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</si>
  <si>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</si>
  <si>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</si>
  <si>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</si>
  <si>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</si>
  <si>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</si>
  <si>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</si>
  <si>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</si>
  <si>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</si>
  <si>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</si>
  <si>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</si>
  <si>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</si>
  <si>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</si>
  <si>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</si>
  <si>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</si>
  <si>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</si>
  <si>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</si>
  <si>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</si>
  <si>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</si>
  <si>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</si>
  <si>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</si>
  <si>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</si>
  <si>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</si>
  <si>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</si>
  <si>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</si>
  <si>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</si>
  <si>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</si>
  <si>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</si>
  <si>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</si>
  <si>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</si>
  <si>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</si>
  <si>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</si>
  <si>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</si>
  <si>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</si>
  <si>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</si>
  <si>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</si>
  <si>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</si>
  <si>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</si>
  <si>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</si>
  <si>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</si>
  <si>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</si>
  <si>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</si>
  <si>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</si>
  <si>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</si>
  <si>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</si>
  <si>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</si>
  <si>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</si>
  <si>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</si>
  <si>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</si>
  <si>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</si>
  <si>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</si>
  <si>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</si>
  <si>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</si>
  <si>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</si>
  <si>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</si>
  <si>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</si>
  <si>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</si>
  <si>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</si>
  <si>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</si>
  <si>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</si>
  <si>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</si>
  <si>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</si>
  <si>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</si>
  <si>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</si>
  <si>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</si>
  <si>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</si>
  <si>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</si>
  <si>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</si>
  <si>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</si>
  <si>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</si>
  <si>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</si>
  <si>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</si>
  <si>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</si>
  <si>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</si>
  <si>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</si>
  <si>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</si>
  <si>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</si>
  <si>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</si>
  <si>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</si>
  <si>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</si>
  <si>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</si>
  <si>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</si>
  <si>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</si>
  <si>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</si>
  <si>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</si>
  <si>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</si>
  <si>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</si>
  <si>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</si>
  <si>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</si>
  <si>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</si>
  <si>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</si>
  <si>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</si>
  <si>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</si>
  <si>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</si>
  <si>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</si>
  <si>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</si>
  <si>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</si>
  <si>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</si>
  <si>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</si>
  <si>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</si>
  <si>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</si>
  <si>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</si>
  <si>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</si>
  <si>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</si>
  <si>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</si>
  <si>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</si>
  <si>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</si>
  <si>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</si>
  <si>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</si>
  <si>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</si>
  <si>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</si>
  <si>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</si>
  <si>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</si>
  <si>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</si>
  <si>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</si>
  <si>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</si>
  <si>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</si>
  <si>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</si>
  <si>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</si>
  <si>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</si>
  <si>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</si>
  <si>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</si>
  <si>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</si>
  <si>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</si>
  <si>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</si>
  <si>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</si>
  <si>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</si>
  <si>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</si>
  <si>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</si>
  <si>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</si>
  <si>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</si>
  <si>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</si>
  <si>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</si>
  <si>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</si>
  <si>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</si>
  <si>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</si>
  <si>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</si>
  <si>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</si>
  <si>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</si>
  <si>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</si>
  <si>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</si>
  <si>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</si>
  <si>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</si>
  <si>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</si>
  <si>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</si>
  <si>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</si>
  <si>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</si>
  <si>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</si>
  <si>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</si>
  <si>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</si>
  <si>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</si>
  <si>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</si>
  <si>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</si>
  <si>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</si>
  <si>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</si>
  <si>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</si>
  <si>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</si>
  <si>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</si>
  <si>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</si>
  <si>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</si>
  <si>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</si>
  <si>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</si>
  <si>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</si>
  <si>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</si>
  <si>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</si>
  <si>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</si>
  <si>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</si>
  <si>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</si>
  <si>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</si>
  <si>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</si>
  <si>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</si>
  <si>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</si>
  <si>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</si>
  <si>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</si>
  <si>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</si>
  <si>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</si>
  <si>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</si>
  <si>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</si>
  <si>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</si>
  <si>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</si>
  <si>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</si>
  <si>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</si>
  <si>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</si>
  <si>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</si>
  <si>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</si>
  <si>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</si>
  <si>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</si>
  <si>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</si>
  <si>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</si>
  <si>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</si>
  <si>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</si>
  <si>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</si>
  <si>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</si>
  <si>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</si>
  <si>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</si>
  <si>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</si>
  <si>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</si>
  <si>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</si>
  <si>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</si>
  <si>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</si>
  <si>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</si>
  <si>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</si>
  <si>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</si>
  <si>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</si>
  <si>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</si>
  <si>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</si>
  <si>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</si>
  <si>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</si>
  <si>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</si>
  <si>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</si>
  <si>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</si>
  <si>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</si>
  <si>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</si>
  <si>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</si>
  <si>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</si>
  <si>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</si>
  <si>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</si>
  <si>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</si>
  <si>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</si>
  <si>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</si>
  <si>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</si>
  <si>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</si>
  <si>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</si>
  <si>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</si>
  <si>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</si>
  <si>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</si>
  <si>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</si>
  <si>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</si>
  <si>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</si>
  <si>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</si>
  <si>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</si>
  <si>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</si>
  <si>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</si>
  <si>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</si>
  <si>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</si>
  <si>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</si>
  <si>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</si>
  <si>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</si>
  <si>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</si>
  <si>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</si>
  <si>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</si>
  <si>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</si>
  <si>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</si>
  <si>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</si>
  <si>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</si>
  <si>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</si>
  <si>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</si>
  <si>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</si>
  <si>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</si>
  <si>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</si>
  <si>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</si>
  <si>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</si>
  <si>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</si>
  <si>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</si>
  <si>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</si>
  <si>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</si>
  <si>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</si>
  <si>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</si>
  <si>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</si>
  <si>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</si>
  <si>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</si>
  <si>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</si>
  <si>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</si>
  <si>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</si>
  <si>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</si>
  <si>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</si>
  <si>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</si>
  <si>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</si>
  <si>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</si>
  <si>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</si>
  <si>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</si>
  <si>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</si>
  <si>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</si>
  <si>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</si>
  <si>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</si>
  <si>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</si>
  <si>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</si>
  <si>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</si>
  <si>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</si>
  <si>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</si>
  <si>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</si>
  <si>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</si>
  <si>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</si>
  <si>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</si>
  <si>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</si>
  <si>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</si>
  <si>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</si>
  <si>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</si>
  <si>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</si>
  <si>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</si>
  <si>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</si>
  <si>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</si>
  <si>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</si>
  <si>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</si>
  <si>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</si>
  <si>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</si>
  <si>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</si>
  <si>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</si>
  <si>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</si>
  <si>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</si>
  <si>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</si>
  <si>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</si>
  <si>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</si>
  <si>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</si>
  <si>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</si>
  <si>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</si>
  <si>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</si>
  <si>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</si>
  <si>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</si>
  <si>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</si>
  <si>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</si>
  <si>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</si>
  <si>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</si>
  <si>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</si>
  <si>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</si>
  <si>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</si>
  <si>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</si>
  <si>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</si>
  <si>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</si>
  <si>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</si>
  <si>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</si>
  <si>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</si>
  <si>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</si>
  <si>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</si>
  <si>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</si>
  <si>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</si>
  <si>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</si>
  <si>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</si>
  <si>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</si>
  <si>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</si>
  <si>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</si>
  <si>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</si>
  <si>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</si>
  <si>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</si>
  <si>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</si>
  <si>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</si>
  <si>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</si>
  <si>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</si>
  <si>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</si>
  <si>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</si>
  <si>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</si>
  <si>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</si>
  <si>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</si>
  <si>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</si>
  <si>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</si>
  <si>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</si>
  <si>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</si>
  <si>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</si>
  <si>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</si>
  <si>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</si>
  <si>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</si>
  <si>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</si>
  <si>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</si>
  <si>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</si>
  <si>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</si>
  <si>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</si>
  <si>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</si>
  <si>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</si>
  <si>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</si>
  <si>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</si>
  <si>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</si>
  <si>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</si>
  <si>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</si>
  <si>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</si>
  <si>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</si>
  <si>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</si>
  <si>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</si>
  <si>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</si>
  <si>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</si>
  <si>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</si>
  <si>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</si>
  <si>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</si>
  <si>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</si>
  <si>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</si>
  <si>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</si>
  <si>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</si>
  <si>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</si>
  <si>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</si>
  <si>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</si>
  <si>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</si>
  <si>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</si>
  <si>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</si>
  <si>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</si>
  <si>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</si>
  <si>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</si>
  <si>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</si>
  <si>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</si>
  <si>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</si>
  <si>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</si>
  <si>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</si>
  <si>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</si>
  <si>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</si>
  <si>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</si>
  <si>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</si>
  <si>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</si>
  <si>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</si>
  <si>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</si>
  <si>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</si>
  <si>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</si>
  <si>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</si>
  <si>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</si>
  <si>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</si>
  <si>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</si>
  <si>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</si>
  <si>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</si>
  <si>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</si>
  <si>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</si>
  <si>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</si>
  <si>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</si>
  <si>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</si>
  <si>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</si>
  <si>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</si>
  <si>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</si>
  <si>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</si>
  <si>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</si>
  <si>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</si>
  <si>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</si>
  <si>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</si>
  <si>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</si>
  <si>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</si>
  <si>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</si>
  <si>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</si>
  <si>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</si>
  <si>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</si>
  <si>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</si>
  <si>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</si>
  <si>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</si>
  <si>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</si>
  <si>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</si>
  <si>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</si>
  <si>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</si>
  <si>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</si>
  <si>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</si>
  <si>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</si>
  <si>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</si>
  <si>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</si>
  <si>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</si>
  <si>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</si>
  <si>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</si>
  <si>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</si>
  <si>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</si>
  <si>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</si>
  <si>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</si>
  <si>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</si>
  <si>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</si>
  <si>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</si>
  <si>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</si>
  <si>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</si>
  <si>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</si>
  <si>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</si>
  <si>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</si>
  <si>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</si>
  <si>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</si>
  <si>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</si>
  <si>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</si>
  <si>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</si>
  <si>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</si>
  <si>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</si>
  <si>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</si>
  <si>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</si>
  <si>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</si>
  <si>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</si>
  <si>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</si>
  <si>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</si>
  <si>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</si>
  <si>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</si>
  <si>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</si>
  <si>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</si>
  <si>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</si>
  <si>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</si>
  <si>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</si>
  <si>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</si>
  <si>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</si>
  <si>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</si>
  <si>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</si>
  <si>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</si>
  <si>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</si>
  <si>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</si>
  <si>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</si>
  <si>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</si>
  <si>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</si>
  <si>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</si>
  <si>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</si>
  <si>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</si>
  <si>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</si>
  <si>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</si>
  <si>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</si>
  <si>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</si>
  <si>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</si>
  <si>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</si>
  <si>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</si>
  <si>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</si>
  <si>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</si>
  <si>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</si>
  <si>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</si>
  <si>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</si>
  <si>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</si>
  <si>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</si>
  <si>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</si>
  <si>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</si>
  <si>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</si>
  <si>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</si>
  <si>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</si>
  <si>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</si>
  <si>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</si>
  <si>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</si>
  <si>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</si>
  <si>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</si>
  <si>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</si>
  <si>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</si>
  <si>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</si>
  <si>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</si>
  <si>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</si>
  <si>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</si>
  <si>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</si>
  <si>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</si>
  <si>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</si>
  <si>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</si>
  <si>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</si>
  <si>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</si>
  <si>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</si>
  <si>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</si>
  <si>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</si>
  <si>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</si>
  <si>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</si>
  <si>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</si>
  <si>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</si>
  <si>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</si>
  <si>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</si>
  <si>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</si>
  <si>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</si>
  <si>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</si>
  <si>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</si>
  <si>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</si>
  <si>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</si>
  <si>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</si>
  <si>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</si>
  <si>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</si>
  <si>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</si>
  <si>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</si>
  <si>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</si>
  <si>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</si>
  <si>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</si>
  <si>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</si>
  <si>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</si>
  <si>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</si>
  <si>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</si>
  <si>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</si>
  <si>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</si>
  <si>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</si>
  <si>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</si>
  <si>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</si>
  <si>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</si>
  <si>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</si>
  <si>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</si>
  <si>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</si>
  <si>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</si>
  <si>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</si>
  <si>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</si>
  <si>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</si>
  <si>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</si>
  <si>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</si>
  <si>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</si>
  <si>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</si>
  <si>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</si>
  <si>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</si>
  <si>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</si>
  <si>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</si>
  <si>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</si>
  <si>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</si>
  <si>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</si>
  <si>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</si>
  <si>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</si>
  <si>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</si>
  <si>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</si>
  <si>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</si>
  <si>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</si>
  <si>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</si>
  <si>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</si>
  <si>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</si>
  <si>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</si>
  <si>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</si>
  <si>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</si>
  <si>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</si>
  <si>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</si>
  <si>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</si>
  <si>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</si>
  <si>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</si>
  <si>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</si>
  <si>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</si>
  <si>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</si>
  <si>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</si>
  <si>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</si>
  <si>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</si>
  <si>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</si>
  <si>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</si>
  <si>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</si>
  <si>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</si>
  <si>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</si>
  <si>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</si>
  <si>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</si>
  <si>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</si>
  <si>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</si>
  <si>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</si>
  <si>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</si>
  <si>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</si>
  <si>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</si>
  <si>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</si>
  <si>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</si>
  <si>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</si>
  <si>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</si>
  <si>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</si>
  <si>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</si>
  <si>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</si>
  <si>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</si>
  <si>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</si>
  <si>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</si>
  <si>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</si>
  <si>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</si>
  <si>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</si>
  <si>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</si>
  <si>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</si>
  <si>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</si>
  <si>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</si>
  <si>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</si>
  <si>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</si>
  <si>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</si>
  <si>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</si>
  <si>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</si>
  <si>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</si>
  <si>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</si>
  <si>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</si>
  <si>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</si>
  <si>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</si>
  <si>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</si>
  <si>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</si>
  <si>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</si>
  <si>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</si>
  <si>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</si>
  <si>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</si>
  <si>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</si>
  <si>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</si>
  <si>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</si>
  <si>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</si>
  <si>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</si>
  <si>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</si>
  <si>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</si>
  <si>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</si>
  <si>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</si>
  <si>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</si>
  <si>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</si>
  <si>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</si>
  <si>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</si>
  <si>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</si>
  <si>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</si>
  <si>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</si>
  <si>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</si>
  <si>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</si>
  <si>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</si>
  <si>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</si>
  <si>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</si>
  <si>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</si>
  <si>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</si>
  <si>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</si>
  <si>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</si>
  <si>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</si>
  <si>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</si>
  <si>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</si>
  <si>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</si>
  <si>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</si>
  <si>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</si>
  <si>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</si>
  <si>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</si>
  <si>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</si>
  <si>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</si>
  <si>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</si>
  <si>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</si>
  <si>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</si>
  <si>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</si>
  <si>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</si>
  <si>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</si>
  <si>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</si>
  <si>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</si>
  <si>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</si>
  <si>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</si>
  <si>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</si>
  <si>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</si>
  <si>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</si>
  <si>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</si>
  <si>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</si>
  <si>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</si>
  <si>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</si>
  <si>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</si>
  <si>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</si>
  <si>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</si>
  <si>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</si>
  <si>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</si>
  <si>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</si>
  <si>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</si>
  <si>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</si>
  <si>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</si>
  <si>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</si>
  <si>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</si>
  <si>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</si>
  <si>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</si>
  <si>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</si>
  <si>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</si>
  <si>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</si>
  <si>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</si>
  <si>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</si>
  <si>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</si>
  <si>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</si>
  <si>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</si>
  <si>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</si>
  <si>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</si>
  <si>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</si>
  <si>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</si>
  <si>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</si>
  <si>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</si>
  <si>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</si>
  <si>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</si>
  <si>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</si>
  <si>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</si>
  <si>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</si>
  <si>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</si>
  <si>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</si>
  <si>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</si>
  <si>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</si>
  <si>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</si>
  <si>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</si>
  <si>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</si>
  <si>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</si>
  <si>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</si>
  <si>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</si>
  <si>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</si>
  <si>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</si>
  <si>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</si>
  <si>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</si>
  <si>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</si>
  <si>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</si>
  <si>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</si>
  <si>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</si>
  <si>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</si>
  <si>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</si>
  <si>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</si>
  <si>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</si>
  <si>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</si>
  <si>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</si>
  <si>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</si>
  <si>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</si>
  <si>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</si>
  <si>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</si>
  <si>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</si>
  <si>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</si>
  <si>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</si>
  <si>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</si>
  <si>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</si>
  <si>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</si>
  <si>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</si>
  <si>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</si>
  <si>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</si>
  <si>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</si>
  <si>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</si>
  <si>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</si>
  <si>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</si>
  <si>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</si>
  <si>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</si>
  <si>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</si>
  <si>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</si>
  <si>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</si>
  <si>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</si>
  <si>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</si>
  <si>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</si>
  <si>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</si>
  <si>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</si>
  <si>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</si>
  <si>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</si>
  <si>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</si>
  <si>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</si>
  <si>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</si>
  <si>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</si>
  <si>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</si>
  <si>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</si>
  <si>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</si>
  <si>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</si>
  <si>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</si>
  <si>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</si>
  <si>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</si>
  <si>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</si>
  <si>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</si>
  <si>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</si>
  <si>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</si>
  <si>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</si>
  <si>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</si>
  <si>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</si>
  <si>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</si>
  <si>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</si>
  <si>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</si>
  <si>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</si>
  <si>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</si>
  <si>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</si>
  <si>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</si>
  <si>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</si>
  <si>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</si>
  <si>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</si>
  <si>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</si>
  <si>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</si>
  <si>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</si>
  <si>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</si>
  <si>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</si>
  <si>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</si>
  <si>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</si>
  <si>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</si>
  <si>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</si>
  <si>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</si>
  <si>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</si>
  <si>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</si>
  <si>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</si>
  <si>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</si>
  <si>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</si>
  <si>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</si>
  <si>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</si>
  <si>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</si>
  <si>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</si>
  <si>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</si>
  <si>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</si>
  <si>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</si>
  <si>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</si>
  <si>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</si>
  <si>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</si>
  <si>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</si>
  <si>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</si>
  <si>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</si>
  <si>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</si>
  <si>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</si>
  <si>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</si>
  <si>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</si>
  <si>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</si>
  <si>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</si>
  <si>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</si>
  <si>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</si>
  <si>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</si>
  <si>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</si>
  <si>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</si>
  <si>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</si>
  <si>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</si>
  <si>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</si>
  <si>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</si>
  <si>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</si>
  <si>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</si>
  <si>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</si>
  <si>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</si>
  <si>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</si>
  <si>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</si>
  <si>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</si>
  <si>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</si>
  <si>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</si>
  <si>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</si>
  <si>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</si>
  <si>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</si>
  <si>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</si>
  <si>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</si>
  <si>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</si>
  <si>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</si>
  <si>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</si>
  <si>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</si>
  <si>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</si>
  <si>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</si>
  <si>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</si>
  <si>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</si>
  <si>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</si>
  <si>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</si>
  <si>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</si>
  <si>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</si>
  <si>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</si>
  <si>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</si>
  <si>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</si>
  <si>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</si>
  <si>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</si>
  <si>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</si>
  <si>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</si>
  <si>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</si>
  <si>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</si>
  <si>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</si>
  <si>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</si>
  <si>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</si>
  <si>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</si>
  <si>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</si>
  <si>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</si>
  <si>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</si>
  <si>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</si>
  <si>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</si>
  <si>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</si>
  <si>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</si>
  <si>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</si>
  <si>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</si>
  <si>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</si>
  <si>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</si>
  <si>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</si>
  <si>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</si>
  <si>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</si>
  <si>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</si>
  <si>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</si>
  <si>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</si>
  <si>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</si>
  <si>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</si>
  <si>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</si>
  <si>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</si>
  <si>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</si>
  <si>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</si>
  <si>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</si>
  <si>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</si>
  <si>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</si>
  <si>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</si>
  <si>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</si>
  <si>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</si>
  <si>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</si>
  <si>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</si>
  <si>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</si>
  <si>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</si>
  <si>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</si>
  <si>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</si>
  <si>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</si>
  <si>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</si>
  <si>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</si>
  <si>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</si>
  <si>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</si>
  <si>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</si>
  <si>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</si>
  <si>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</si>
  <si>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</si>
  <si>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</si>
  <si>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</si>
  <si>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</si>
  <si>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</si>
  <si>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</si>
  <si>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</si>
  <si>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</si>
  <si>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</si>
  <si>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</si>
  <si>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</si>
  <si>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</si>
  <si>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</si>
  <si>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</si>
  <si>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</si>
  <si>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</si>
  <si>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</si>
  <si>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</si>
  <si>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</si>
  <si>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</si>
  <si>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</si>
  <si>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</si>
  <si>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</si>
  <si>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</si>
  <si>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</si>
  <si>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</si>
  <si>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</si>
  <si>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</si>
  <si>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</si>
  <si>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</si>
  <si>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</si>
  <si>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</si>
  <si>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</si>
  <si>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</si>
  <si>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</si>
  <si>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</si>
  <si>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</si>
  <si>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</si>
  <si>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</si>
  <si>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</si>
  <si>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</si>
  <si>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</si>
  <si>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</si>
  <si>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</si>
  <si>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</si>
  <si>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</si>
  <si>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</si>
  <si>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</si>
  <si>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</si>
  <si>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</si>
  <si>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</si>
  <si>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</si>
  <si>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</si>
  <si>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</si>
  <si>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</si>
  <si>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</si>
  <si>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</si>
  <si>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</si>
  <si>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</si>
  <si>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</si>
  <si>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</si>
  <si>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</si>
  <si>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</si>
  <si>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</si>
  <si>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</si>
  <si>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</si>
  <si>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</si>
  <si>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</si>
  <si>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</si>
  <si>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</si>
  <si>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</si>
  <si>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</si>
  <si>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</si>
  <si>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</si>
  <si>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</si>
  <si>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</si>
  <si>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</si>
  <si>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</si>
  <si>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</si>
  <si>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</si>
  <si>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</si>
  <si>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</si>
  <si>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</si>
  <si>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</si>
  <si>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</si>
  <si>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</si>
  <si>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</si>
  <si>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</si>
  <si>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</si>
  <si>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</si>
  <si>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</si>
  <si>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</si>
  <si>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</si>
  <si>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</si>
  <si>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</si>
  <si>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</si>
  <si>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</si>
  <si>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</si>
  <si>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</si>
  <si>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</si>
  <si>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</si>
  <si>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</si>
  <si>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</si>
  <si>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</si>
  <si>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</si>
  <si>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</si>
  <si>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</si>
  <si>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</si>
  <si>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</si>
  <si>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</si>
  <si>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</si>
  <si>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</si>
  <si>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</si>
  <si>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</si>
  <si>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</si>
  <si>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</si>
  <si>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</si>
  <si>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</si>
  <si>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</si>
  <si>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</si>
  <si>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</si>
  <si>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</si>
  <si>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</si>
  <si>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</si>
  <si>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</si>
  <si>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</si>
  <si>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</si>
  <si>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</si>
  <si>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</si>
  <si>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</si>
  <si>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</si>
  <si>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</si>
  <si>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</si>
  <si>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</si>
  <si>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</si>
  <si>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</si>
  <si>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</si>
  <si>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</si>
  <si>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</si>
  <si>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</si>
  <si>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</si>
  <si>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</si>
  <si>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</si>
  <si>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</si>
  <si>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</si>
  <si>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</si>
  <si>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</si>
  <si>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</si>
  <si>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</si>
  <si>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</si>
  <si>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</si>
  <si>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</si>
  <si>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</si>
  <si>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</si>
  <si>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</si>
  <si>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</si>
  <si>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</si>
  <si>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</si>
  <si>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</si>
  <si>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</si>
  <si>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</si>
  <si>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</si>
  <si>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</si>
  <si>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</si>
  <si>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</si>
  <si>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</si>
  <si>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</si>
  <si>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</si>
  <si>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</si>
  <si>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</si>
  <si>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</si>
  <si>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</si>
  <si>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</si>
  <si>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</si>
  <si>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</si>
  <si>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</si>
  <si>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</si>
  <si>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</si>
  <si>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</si>
  <si>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</si>
  <si>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</si>
  <si>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</si>
  <si>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</si>
  <si>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</si>
  <si>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</si>
  <si>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</si>
  <si>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</si>
  <si>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</si>
  <si>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</si>
  <si>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</si>
  <si>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</si>
  <si>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</si>
  <si>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</si>
  <si>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</si>
  <si>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</si>
  <si>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</si>
  <si>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</si>
  <si>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</si>
  <si>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</si>
  <si>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</si>
  <si>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</si>
  <si>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</si>
  <si>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</si>
  <si>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</si>
  <si>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</si>
  <si>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</si>
  <si>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</si>
  <si>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</si>
  <si>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</si>
  <si>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</si>
  <si>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</si>
  <si>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</si>
  <si>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</si>
  <si>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</si>
  <si>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</si>
  <si>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</si>
  <si>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</si>
  <si>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</si>
  <si>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</si>
  <si>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</si>
  <si>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</si>
  <si>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</si>
  <si>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</si>
  <si>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</si>
  <si>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</si>
  <si>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</si>
  <si>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</si>
  <si>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</si>
  <si>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</si>
  <si>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</si>
  <si>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</si>
  <si>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</si>
  <si>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</si>
  <si>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</si>
  <si>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</si>
  <si>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</si>
  <si>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</si>
  <si>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</si>
  <si>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</si>
  <si>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</si>
  <si>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</si>
  <si>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</si>
  <si>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</si>
  <si>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</si>
  <si>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</si>
  <si>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</si>
  <si>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</si>
  <si>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</si>
  <si>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</si>
  <si>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</si>
  <si>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</si>
  <si>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</si>
  <si>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</si>
  <si>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</si>
  <si>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</si>
  <si>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</si>
  <si>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</si>
  <si>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</si>
  <si>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</si>
  <si>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</si>
  <si>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</si>
  <si>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</si>
  <si>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</si>
  <si>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</si>
  <si>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</si>
  <si>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</si>
  <si>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</si>
  <si>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</si>
  <si>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</si>
  <si>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</si>
  <si>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</si>
  <si>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</si>
  <si>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</si>
  <si>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</si>
  <si>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</si>
  <si>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</si>
  <si>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</si>
  <si>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</si>
  <si>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</si>
  <si>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</si>
  <si>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</si>
  <si>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</si>
  <si>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</si>
  <si>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</si>
  <si>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</si>
  <si>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</si>
  <si>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</si>
  <si>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</si>
  <si>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</si>
  <si>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</si>
  <si>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</si>
  <si>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</si>
  <si>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</si>
  <si>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</si>
  <si>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</si>
  <si>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</si>
  <si>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</si>
  <si>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</si>
  <si>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</si>
  <si>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</si>
  <si>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</si>
  <si>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</si>
  <si>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</si>
  <si>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</si>
  <si>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</si>
  <si>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</si>
  <si>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</si>
  <si>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</si>
  <si>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</si>
  <si>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</si>
  <si>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</si>
  <si>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</si>
  <si>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</si>
  <si>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</si>
  <si>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</si>
  <si>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</si>
  <si>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</si>
  <si>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</si>
  <si>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</si>
  <si>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</si>
  <si>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</si>
  <si>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</si>
  <si>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</si>
  <si>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</si>
  <si>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</si>
  <si>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</si>
  <si>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</si>
  <si>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</si>
  <si>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</si>
  <si>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</si>
  <si>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</si>
  <si>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</si>
  <si>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</si>
  <si>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</si>
  <si>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</si>
  <si>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</si>
  <si>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</si>
  <si>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</si>
  <si>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</si>
  <si>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</si>
  <si>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</si>
  <si>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</si>
  <si>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</si>
  <si>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</si>
  <si>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</si>
  <si>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</si>
  <si>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</si>
  <si>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</si>
  <si>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</si>
  <si>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</si>
  <si>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</si>
  <si>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</si>
  <si>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</si>
  <si>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</si>
  <si>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</si>
  <si>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</si>
  <si>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</si>
  <si>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</si>
  <si>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</si>
  <si>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</si>
  <si>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</si>
  <si>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</si>
  <si>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</si>
  <si>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</si>
  <si>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</si>
  <si>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</si>
  <si>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</si>
  <si>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</si>
  <si>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</si>
  <si>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</si>
  <si>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</si>
  <si>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</si>
  <si>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</si>
  <si>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</si>
  <si>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</si>
  <si>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</si>
  <si>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</si>
  <si>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</si>
  <si>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</si>
  <si>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</si>
  <si>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</si>
  <si>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</si>
  <si>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</si>
  <si>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</si>
  <si>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</si>
  <si>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</si>
  <si>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</si>
  <si>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</si>
  <si>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</si>
  <si>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</si>
  <si>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</si>
  <si>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</si>
  <si>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</si>
  <si>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</si>
  <si>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</si>
  <si>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</si>
  <si>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</si>
  <si>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</si>
  <si>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</si>
  <si>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</si>
  <si>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</si>
  <si>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</si>
  <si>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</si>
  <si>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</si>
  <si>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</si>
  <si>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</si>
  <si>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</si>
  <si>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</si>
  <si>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</si>
  <si>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</si>
  <si>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</si>
  <si>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</si>
  <si>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</si>
  <si>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</si>
  <si>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</si>
  <si>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</si>
  <si>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</si>
  <si>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</si>
  <si>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</si>
  <si>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</si>
  <si>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</si>
  <si>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</si>
  <si>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</si>
  <si>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</si>
  <si>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</si>
  <si>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</si>
  <si>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</si>
  <si>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</si>
  <si>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</si>
  <si>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</si>
  <si>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</si>
  <si>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</si>
  <si>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</si>
  <si>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</si>
  <si>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</si>
  <si>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</si>
  <si>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</si>
  <si>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</si>
  <si>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</si>
  <si>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</si>
  <si>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</si>
  <si>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</si>
  <si>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</si>
  <si>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</si>
  <si>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</si>
  <si>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</si>
  <si>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</si>
  <si>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</si>
  <si>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</si>
  <si>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</si>
  <si>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</si>
  <si>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</si>
  <si>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</si>
  <si>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</si>
  <si>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</si>
  <si>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</si>
  <si>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</si>
  <si>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</si>
  <si>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</si>
  <si>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</si>
  <si>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</si>
  <si>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</si>
  <si>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</si>
  <si>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</si>
  <si>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</si>
  <si>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</si>
  <si>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</si>
  <si>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</si>
  <si>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</si>
  <si>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</si>
  <si>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</si>
  <si>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</si>
  <si>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</si>
  <si>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</si>
  <si>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</si>
  <si>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</si>
  <si>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</si>
  <si>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</si>
  <si>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</si>
  <si>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</si>
  <si>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</si>
  <si>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</si>
  <si>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</si>
  <si>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</si>
  <si>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</si>
  <si>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</si>
  <si>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</si>
  <si>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</si>
  <si>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</si>
  <si>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</si>
  <si>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</si>
  <si>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</si>
  <si>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</si>
  <si>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</si>
  <si>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</si>
  <si>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</si>
  <si>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</si>
  <si>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</si>
  <si>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</si>
  <si>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</si>
  <si>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</si>
  <si>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</si>
  <si>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</si>
  <si>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</si>
  <si>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</si>
  <si>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</si>
  <si>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</si>
  <si>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</si>
  <si>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</si>
  <si>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</si>
  <si>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</si>
  <si>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</si>
  <si>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</si>
  <si>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</si>
  <si>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</si>
  <si>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</si>
  <si>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</si>
  <si>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</si>
  <si>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</si>
  <si>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</si>
  <si>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</si>
  <si>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</si>
  <si>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</si>
  <si>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</si>
  <si>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</si>
  <si>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</si>
  <si>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</si>
  <si>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</si>
  <si>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</si>
  <si>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</si>
  <si>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</si>
  <si>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</si>
  <si>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</si>
  <si>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</si>
  <si>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</si>
  <si>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</si>
  <si>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</si>
  <si>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</si>
  <si>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</si>
  <si>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</si>
  <si>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</si>
  <si>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</si>
  <si>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</si>
  <si>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</si>
  <si>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</si>
  <si>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</si>
  <si>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</si>
  <si>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</si>
  <si>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</si>
  <si>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</si>
  <si>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</si>
  <si>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</si>
  <si>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</si>
  <si>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</si>
  <si>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</si>
  <si>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</si>
  <si>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</si>
  <si>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</si>
  <si>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</si>
  <si>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</si>
  <si>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</si>
  <si>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</si>
  <si>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</si>
  <si>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</si>
  <si>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</si>
  <si>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</si>
  <si>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</si>
  <si>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</si>
  <si>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</si>
  <si>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</si>
  <si>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</si>
  <si>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</si>
  <si>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</si>
  <si>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</si>
  <si>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</si>
  <si>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</si>
  <si>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</si>
  <si>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</si>
  <si>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</si>
  <si>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</si>
  <si>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</si>
  <si>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</si>
  <si>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</si>
  <si>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</si>
  <si>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</si>
  <si>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</si>
  <si>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</si>
  <si>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</si>
  <si>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</si>
  <si>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</si>
  <si>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</si>
  <si>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</si>
  <si>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</si>
  <si>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</si>
  <si>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</si>
  <si>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</si>
  <si>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</si>
  <si>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</si>
  <si>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</si>
  <si>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</si>
  <si>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</si>
  <si>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</si>
  <si>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</si>
  <si>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</si>
  <si>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</si>
  <si>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</si>
  <si>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</si>
  <si>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</si>
  <si>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</si>
  <si>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</si>
  <si>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</si>
  <si>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</si>
  <si>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</si>
  <si>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</si>
  <si>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</si>
  <si>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</si>
  <si>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</si>
  <si>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</si>
  <si>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</si>
  <si>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</si>
  <si>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</si>
  <si>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</si>
  <si>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</si>
  <si>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</si>
  <si>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</si>
  <si>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</si>
  <si>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</si>
  <si>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</si>
  <si>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</si>
  <si>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</si>
  <si>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</si>
  <si>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</si>
  <si>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</si>
  <si>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</si>
  <si>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</si>
  <si>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</si>
  <si>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</si>
  <si>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</si>
  <si>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</si>
  <si>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</si>
  <si>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</si>
  <si>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</si>
  <si>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</si>
  <si>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</si>
  <si>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</si>
  <si>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</si>
  <si>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</si>
  <si>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</si>
  <si>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</si>
  <si>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</si>
  <si>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</si>
  <si>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</si>
  <si>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</si>
  <si>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</si>
  <si>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</si>
  <si>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</si>
  <si>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</si>
  <si>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</si>
  <si>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</si>
  <si>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</si>
  <si>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</si>
  <si>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</si>
  <si>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</si>
  <si>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</si>
  <si>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</si>
  <si>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</si>
  <si>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</si>
  <si>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</si>
  <si>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</si>
  <si>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</si>
  <si>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</si>
  <si>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</si>
  <si>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</si>
  <si>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</si>
  <si>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</si>
  <si>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</si>
  <si>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</si>
  <si>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</si>
  <si>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</si>
  <si>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</si>
  <si>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</si>
  <si>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</si>
  <si>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</si>
  <si>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</si>
  <si>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</si>
  <si>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</si>
  <si>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</si>
  <si>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</si>
  <si>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</si>
  <si>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</si>
  <si>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</si>
  <si>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</si>
  <si>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</si>
  <si>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</si>
  <si>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</si>
  <si>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</si>
  <si>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</si>
  <si>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</si>
  <si>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</si>
  <si>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</si>
  <si>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</si>
  <si>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</si>
  <si>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</si>
  <si>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</si>
  <si>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</si>
  <si>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</si>
  <si>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</si>
  <si>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</si>
  <si>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</si>
  <si>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</si>
  <si>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</si>
  <si>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</si>
  <si>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</si>
  <si>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</si>
  <si>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</si>
  <si>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</si>
  <si>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</si>
  <si>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</si>
  <si>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</si>
  <si>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</si>
  <si>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</si>
  <si>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</si>
  <si>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</si>
  <si>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</si>
  <si>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</si>
  <si>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</si>
  <si>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</si>
  <si>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</si>
  <si>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</si>
  <si>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</si>
  <si>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</si>
  <si>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</si>
  <si>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</si>
  <si>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</si>
  <si>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</si>
  <si>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</si>
  <si>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</si>
  <si>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</si>
  <si>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</si>
  <si>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</si>
  <si>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</si>
  <si>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</si>
  <si>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</si>
  <si>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</si>
  <si>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</si>
  <si>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</si>
  <si>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</si>
  <si>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</si>
  <si>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</si>
  <si>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</si>
  <si>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</si>
  <si>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</si>
  <si>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</si>
  <si>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</si>
  <si>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</si>
  <si>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</si>
  <si>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</si>
  <si>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</si>
  <si>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</si>
  <si>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</si>
  <si>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</si>
  <si>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</si>
  <si>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</si>
  <si>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</si>
  <si>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</si>
  <si>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</si>
  <si>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</si>
  <si>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</si>
  <si>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</si>
  <si>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</si>
  <si>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</si>
  <si>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</si>
  <si>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</si>
  <si>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</si>
  <si>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</si>
  <si>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</si>
  <si>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</si>
  <si>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</si>
  <si>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</si>
  <si>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</si>
  <si>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</si>
  <si>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</si>
  <si>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</si>
  <si>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</si>
  <si>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</si>
  <si>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</si>
  <si>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</si>
  <si>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</si>
  <si>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</si>
  <si>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</si>
  <si>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</si>
  <si>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</si>
  <si>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</si>
  <si>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</si>
  <si>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</si>
  <si>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</si>
  <si>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</si>
  <si>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</si>
  <si>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</si>
  <si>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</si>
  <si>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</si>
  <si>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</si>
  <si>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</si>
  <si>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</si>
  <si>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</si>
  <si>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</si>
  <si>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</si>
  <si>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</si>
  <si>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</si>
  <si>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</si>
  <si>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</si>
  <si>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</si>
  <si>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</si>
  <si>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</si>
  <si>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</si>
  <si>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</si>
  <si>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</si>
  <si>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</si>
  <si>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</si>
  <si>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</si>
  <si>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</si>
  <si>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</si>
  <si>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</si>
  <si>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</si>
  <si>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</si>
  <si>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</si>
  <si>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</si>
  <si>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</si>
  <si>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</si>
  <si>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</si>
  <si>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</si>
  <si>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</si>
  <si>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</si>
  <si>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</si>
  <si>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</si>
  <si>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</si>
  <si>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</si>
  <si>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</si>
  <si>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</si>
  <si>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</si>
  <si>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</si>
  <si>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</si>
  <si>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</si>
  <si>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</si>
  <si>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</si>
  <si>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</si>
  <si>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</si>
  <si>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</si>
  <si>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</si>
  <si>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</si>
  <si>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</si>
  <si>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</si>
  <si>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</si>
  <si>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</si>
  <si>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</si>
  <si>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</si>
  <si>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</si>
  <si>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</si>
  <si>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</si>
  <si>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</si>
  <si>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</si>
  <si>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</si>
  <si>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</si>
  <si>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</si>
  <si>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</si>
  <si>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</si>
  <si>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</si>
  <si>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</si>
  <si>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</si>
  <si>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</si>
  <si>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</si>
  <si>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</si>
  <si>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</si>
  <si>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</si>
  <si>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</si>
  <si>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</si>
  <si>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</si>
  <si>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</si>
  <si>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</si>
  <si>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</si>
  <si>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</si>
  <si>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</si>
  <si>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</si>
  <si>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</si>
  <si>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</si>
  <si>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</si>
  <si>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</si>
  <si>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</si>
  <si>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</si>
  <si>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</si>
  <si>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</si>
  <si>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</si>
  <si>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</si>
  <si>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</si>
  <si>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</si>
  <si>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</si>
  <si>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</si>
  <si>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</si>
  <si>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</si>
  <si>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</si>
  <si>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</si>
  <si>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</si>
  <si>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</si>
  <si>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</si>
  <si>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</si>
  <si>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</si>
  <si>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</si>
  <si>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</si>
  <si>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</si>
  <si>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</si>
  <si>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</si>
  <si>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</si>
  <si>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</si>
  <si>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</si>
  <si>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</si>
  <si>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</si>
  <si>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</si>
  <si>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</si>
  <si>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</si>
  <si>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</si>
  <si>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</si>
  <si>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</si>
  <si>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</si>
  <si>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</si>
  <si>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</si>
  <si>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</si>
  <si>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</si>
  <si>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</si>
  <si>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</si>
  <si>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</si>
  <si>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</si>
  <si>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</si>
  <si>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</si>
  <si>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</si>
  <si>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</si>
  <si>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</si>
  <si>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</si>
  <si>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</si>
  <si>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</si>
  <si>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</si>
  <si>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</si>
  <si>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</si>
  <si>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</si>
  <si>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</si>
  <si>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</si>
  <si>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</si>
  <si>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</si>
  <si>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</si>
  <si>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</si>
  <si>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</si>
  <si>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</si>
  <si>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</si>
  <si>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</si>
  <si>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</si>
  <si>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</si>
  <si>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</si>
  <si>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</si>
  <si>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</si>
  <si>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</si>
  <si>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</si>
  <si>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</si>
  <si>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</si>
  <si>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</si>
  <si>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</si>
  <si>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</si>
  <si>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</si>
  <si>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</si>
  <si>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</si>
  <si>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</si>
  <si>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</si>
  <si>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</si>
  <si>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</si>
  <si>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</si>
  <si>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</si>
  <si>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</si>
  <si>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</si>
  <si>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</si>
  <si>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</si>
  <si>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</si>
  <si>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</si>
  <si>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</si>
  <si>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</si>
  <si>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</si>
  <si>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</si>
  <si>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</si>
  <si>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</si>
  <si>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</si>
  <si>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</si>
  <si>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</si>
  <si>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</si>
  <si>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</si>
  <si>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</si>
  <si>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</si>
  <si>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</si>
  <si>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</si>
  <si>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</si>
  <si>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</si>
  <si>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</si>
  <si>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</si>
  <si>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</si>
  <si>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</si>
  <si>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</si>
  <si>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</si>
  <si>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</si>
  <si>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</si>
  <si>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</si>
  <si>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</si>
  <si>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</si>
  <si>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</si>
  <si>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</si>
  <si>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</si>
  <si>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</si>
  <si>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</si>
  <si>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</si>
  <si>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</si>
  <si>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</si>
  <si>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</si>
  <si>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</si>
  <si>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</si>
  <si>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</si>
  <si>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</si>
  <si>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</si>
  <si>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</si>
  <si>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</si>
  <si>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</si>
  <si>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</si>
  <si>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</si>
  <si>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</si>
  <si>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</si>
  <si>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</si>
  <si>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</si>
  <si>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</si>
  <si>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</si>
  <si>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</si>
  <si>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</si>
  <si>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</si>
  <si>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</si>
  <si>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</si>
  <si>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</si>
  <si>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</si>
  <si>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</si>
  <si>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</si>
  <si>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</si>
  <si>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</si>
  <si>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</si>
  <si>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</si>
  <si>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</si>
  <si>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</si>
  <si>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</si>
  <si>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</si>
  <si>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</si>
  <si>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</si>
  <si>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</si>
  <si>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</si>
  <si>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</si>
  <si>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</si>
  <si>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</si>
  <si>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</si>
  <si>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</si>
  <si>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</si>
  <si>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</si>
  <si>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</si>
  <si>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</si>
  <si>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</si>
  <si>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</si>
  <si>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</si>
  <si>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</si>
  <si>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</si>
  <si>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</si>
  <si>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</si>
  <si>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</si>
  <si>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</si>
  <si>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</si>
  <si>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</si>
  <si>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</si>
  <si>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</si>
  <si>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</si>
  <si>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</si>
  <si>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</si>
  <si>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</si>
  <si>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</si>
  <si>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</si>
  <si>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</si>
  <si>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</si>
  <si>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</si>
  <si>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</si>
  <si>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</si>
  <si>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</si>
  <si>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</si>
  <si>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</si>
  <si>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</si>
  <si>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</si>
  <si>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</si>
  <si>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</si>
  <si>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</si>
  <si>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</si>
  <si>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</si>
  <si>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</si>
  <si>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</si>
  <si>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</si>
  <si>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</si>
  <si>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</si>
  <si>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</si>
  <si>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</si>
  <si>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</si>
  <si>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</si>
  <si>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</si>
  <si>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</si>
  <si>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</si>
  <si>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</si>
  <si>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</si>
  <si>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</si>
  <si>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</si>
  <si>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</si>
  <si>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</si>
  <si>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</si>
  <si>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</si>
  <si>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</si>
  <si>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</si>
  <si>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</si>
  <si>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</si>
  <si>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</si>
  <si>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</si>
  <si>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</si>
  <si>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</si>
  <si>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</si>
  <si>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</si>
  <si>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</si>
  <si>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</si>
  <si>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</si>
  <si>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</si>
  <si>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</si>
  <si>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</si>
  <si>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</si>
  <si>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</si>
  <si>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</si>
  <si>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</si>
  <si>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</si>
  <si>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</si>
  <si>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</si>
  <si>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</si>
  <si>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</si>
  <si>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</si>
  <si>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</si>
  <si>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</si>
  <si>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</si>
  <si>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</si>
  <si>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</si>
  <si>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</si>
  <si>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</si>
  <si>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</si>
  <si>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</si>
  <si>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</si>
  <si>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</si>
  <si>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</si>
  <si>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</si>
  <si>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</si>
  <si>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</si>
  <si>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</si>
  <si>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</si>
  <si>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</si>
  <si>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</si>
  <si>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</si>
  <si>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</si>
  <si>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</si>
  <si>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</si>
  <si>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</si>
  <si>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</si>
  <si>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</si>
  <si>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</si>
  <si>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</si>
  <si>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</si>
  <si>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</si>
  <si>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</si>
  <si>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</si>
  <si>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</si>
  <si>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</si>
  <si>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</si>
  <si>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</si>
  <si>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</si>
  <si>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</si>
  <si>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</si>
  <si>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</si>
  <si>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</si>
  <si>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</si>
  <si>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</si>
  <si>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</si>
  <si>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</si>
  <si>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</si>
  <si>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</si>
  <si>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</si>
  <si>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</si>
  <si>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</si>
  <si>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</si>
  <si>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</si>
  <si>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</si>
  <si>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</si>
  <si>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</si>
  <si>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</si>
  <si>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</si>
  <si>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</si>
  <si>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</si>
  <si>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</si>
  <si>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</si>
  <si>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</si>
  <si>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</si>
  <si>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</si>
  <si>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</si>
  <si>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</si>
  <si>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</si>
  <si>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</si>
  <si>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</si>
  <si>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</si>
  <si>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</si>
  <si>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</si>
  <si>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</si>
  <si>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</si>
  <si>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</si>
  <si>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</si>
  <si>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</si>
  <si>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</si>
  <si>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</si>
  <si>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</si>
  <si>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</si>
  <si>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</si>
  <si>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</si>
  <si>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</si>
  <si>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</si>
  <si>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</si>
  <si>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</si>
  <si>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</si>
  <si>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</si>
  <si>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</si>
  <si>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</si>
  <si>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</si>
  <si>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</si>
  <si>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</si>
  <si>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</si>
  <si>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</si>
  <si>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</si>
  <si>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</si>
  <si>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</si>
  <si>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</si>
  <si>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</si>
  <si>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</si>
  <si>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</si>
  <si>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</si>
  <si>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</si>
  <si>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</si>
  <si>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</si>
  <si>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</si>
  <si>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</si>
  <si>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</si>
  <si>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</si>
  <si>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</si>
  <si>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</si>
  <si>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</si>
  <si>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</si>
  <si>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</si>
  <si>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</si>
  <si>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</si>
  <si>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</si>
  <si>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</si>
  <si>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</si>
  <si>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</si>
  <si>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</si>
  <si>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</si>
  <si>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</si>
  <si>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</si>
  <si>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</si>
  <si>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</si>
  <si>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</si>
  <si>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</si>
  <si>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</si>
  <si>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</si>
  <si>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</si>
  <si>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</si>
  <si>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</si>
  <si>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</si>
  <si>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</si>
  <si>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</si>
  <si>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</si>
  <si>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</si>
  <si>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</si>
  <si>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</si>
  <si>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</si>
  <si>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</si>
  <si>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</si>
  <si>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</si>
  <si>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</si>
  <si>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</si>
  <si>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</si>
  <si>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</si>
  <si>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</si>
  <si>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</si>
  <si>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</si>
  <si>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</si>
  <si>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</si>
  <si>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</si>
  <si>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</si>
  <si>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</si>
  <si>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</si>
  <si>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</si>
  <si>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</si>
  <si>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</si>
  <si>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</si>
  <si>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</si>
  <si>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</si>
  <si>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</si>
  <si>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</si>
  <si>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</si>
  <si>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</si>
  <si>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</si>
  <si>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</si>
  <si>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</si>
  <si>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</si>
  <si>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</si>
  <si>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</si>
  <si>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</si>
  <si>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</si>
  <si>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</si>
  <si>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</si>
  <si>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</si>
  <si>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</si>
  <si>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</si>
  <si>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</si>
  <si>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</si>
  <si>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</si>
  <si>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</si>
  <si>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</si>
  <si>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</si>
  <si>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</si>
  <si>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</si>
  <si>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</si>
  <si>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</si>
  <si>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</si>
  <si>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</si>
  <si>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</si>
  <si>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</si>
  <si>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</si>
  <si>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</si>
  <si>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</si>
  <si>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</si>
  <si>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</si>
  <si>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</si>
  <si>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</si>
  <si>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</si>
  <si>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</si>
  <si>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</si>
  <si>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</si>
  <si>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</si>
  <si>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</si>
  <si>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</si>
  <si>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</si>
  <si>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</si>
  <si>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</si>
  <si>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</si>
  <si>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</si>
  <si>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</si>
  <si>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</si>
  <si>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</si>
  <si>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</si>
  <si>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</si>
  <si>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</si>
  <si>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</si>
  <si>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</si>
  <si>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</si>
  <si>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</si>
  <si>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</si>
  <si>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</si>
  <si>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</si>
  <si>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</si>
  <si>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</si>
  <si>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</si>
  <si>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</si>
  <si>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</si>
  <si>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</si>
  <si>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</si>
  <si>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</si>
  <si>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</si>
  <si>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</si>
  <si>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</si>
  <si>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</si>
  <si>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</si>
  <si>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</si>
  <si>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</si>
  <si>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</si>
  <si>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</si>
  <si>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</si>
  <si>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</si>
  <si>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</si>
  <si>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</si>
  <si>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</si>
  <si>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</si>
  <si>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</si>
  <si>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</si>
  <si>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</si>
  <si>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</si>
  <si>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</si>
  <si>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</si>
  <si>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</si>
  <si>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</si>
  <si>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</si>
  <si>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</si>
  <si>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</si>
  <si>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</si>
  <si>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</si>
  <si>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</si>
  <si>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</si>
  <si>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</si>
  <si>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</si>
  <si>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</si>
  <si>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</si>
  <si>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</si>
  <si>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</si>
  <si>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</si>
  <si>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</si>
  <si>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</si>
  <si>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</si>
  <si>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</si>
  <si>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</si>
  <si>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</si>
  <si>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</si>
  <si>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</si>
  <si>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</si>
  <si>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</si>
  <si>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</si>
  <si>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</si>
  <si>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</si>
  <si>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</si>
  <si>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</si>
  <si>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</si>
  <si>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</si>
  <si>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</si>
  <si>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</si>
  <si>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</si>
  <si>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</si>
  <si>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</si>
  <si>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</si>
  <si>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</si>
  <si>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</si>
  <si>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</si>
  <si>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</si>
  <si>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</si>
  <si>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</si>
  <si>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</si>
  <si>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</si>
  <si>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</si>
  <si>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</si>
  <si>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</si>
  <si>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</si>
  <si>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</si>
  <si>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</si>
  <si>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</si>
  <si>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</si>
  <si>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</si>
  <si>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</si>
  <si>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</si>
  <si>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</si>
  <si>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</si>
  <si>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</si>
  <si>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</si>
  <si>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</si>
  <si>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</si>
  <si>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</si>
  <si>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</si>
  <si>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</si>
  <si>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</si>
  <si>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</si>
  <si>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</si>
  <si>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</si>
  <si>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</si>
  <si>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</si>
  <si>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</si>
  <si>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</si>
  <si>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</si>
  <si>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</si>
  <si>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</si>
  <si>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</si>
  <si>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</si>
  <si>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</si>
  <si>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</si>
  <si>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</si>
  <si>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</si>
  <si>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</si>
  <si>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</si>
  <si>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</si>
  <si>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</si>
  <si>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</si>
  <si>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</si>
  <si>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</si>
  <si>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</si>
  <si>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</si>
  <si>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</si>
  <si>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</si>
  <si>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</si>
  <si>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</si>
  <si>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</si>
  <si>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</si>
  <si>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</si>
  <si>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</si>
  <si>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</si>
  <si>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</si>
  <si>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</si>
  <si>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</si>
  <si>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</si>
  <si>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</si>
  <si>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</si>
  <si>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</si>
  <si>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</si>
  <si>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</si>
  <si>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</si>
  <si>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</si>
  <si>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</si>
  <si>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</si>
  <si>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</si>
  <si>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</si>
  <si>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</si>
  <si>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</si>
  <si>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</si>
  <si>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</si>
  <si>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</si>
  <si>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</si>
  <si>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</si>
  <si>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</si>
  <si>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</si>
  <si>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</si>
  <si>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</si>
  <si>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</si>
  <si>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</si>
  <si>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</si>
  <si>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</si>
  <si>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</si>
  <si>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</si>
  <si>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</si>
  <si>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</si>
  <si>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</si>
  <si>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</si>
  <si>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</si>
  <si>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</si>
  <si>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</si>
  <si>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</si>
  <si>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</si>
  <si>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</si>
  <si>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</si>
  <si>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</si>
  <si>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</si>
  <si>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</si>
  <si>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</si>
  <si>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</si>
  <si>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</si>
  <si>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</si>
  <si>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</si>
  <si>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</si>
  <si>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</si>
  <si>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</si>
  <si>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</si>
  <si>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</si>
  <si>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</si>
  <si>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</si>
  <si>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</si>
  <si>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</si>
  <si>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</si>
  <si>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</si>
  <si>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</si>
  <si>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</si>
  <si>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</si>
  <si>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</si>
  <si>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</si>
  <si>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</si>
  <si>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</si>
  <si>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</si>
  <si>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</si>
  <si>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</si>
  <si>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</si>
  <si>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</si>
  <si>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</si>
  <si>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</si>
  <si>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</si>
  <si>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</si>
  <si>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</si>
  <si>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</si>
  <si>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</si>
  <si>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</si>
  <si>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</si>
  <si>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</si>
  <si>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</si>
  <si>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</si>
  <si>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</si>
  <si>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</si>
  <si>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</si>
  <si>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</si>
  <si>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</si>
  <si>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</si>
  <si>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</si>
  <si>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</si>
  <si>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</si>
  <si>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</si>
  <si>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</si>
  <si>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</si>
  <si>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</si>
  <si>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</si>
  <si>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</si>
  <si>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</si>
  <si>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</si>
  <si>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</si>
  <si>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</si>
  <si>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</si>
  <si>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</si>
  <si>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</si>
  <si>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</si>
  <si>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</si>
  <si>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</si>
  <si>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</si>
  <si>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</si>
  <si>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</si>
  <si>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</si>
  <si>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</si>
  <si>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</si>
  <si>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</si>
  <si>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</si>
  <si>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</si>
  <si>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</si>
  <si>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</si>
  <si>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</si>
  <si>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</si>
  <si>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</si>
  <si>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</si>
  <si>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</si>
  <si>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</si>
  <si>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</si>
  <si>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</si>
  <si>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</si>
  <si>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</si>
  <si>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</si>
  <si>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</si>
  <si>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</si>
  <si>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</si>
  <si>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</si>
  <si>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</si>
  <si>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</si>
  <si>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</si>
  <si>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</si>
  <si>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</si>
  <si>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</si>
  <si>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</si>
  <si>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</si>
  <si>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</si>
  <si>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</si>
  <si>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</si>
  <si>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</si>
  <si>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</si>
  <si>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</si>
  <si>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</si>
  <si>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</si>
  <si>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</si>
  <si>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</si>
  <si>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</si>
  <si>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</si>
  <si>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</si>
  <si>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</si>
  <si>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</si>
  <si>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</si>
  <si>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</si>
  <si>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</si>
  <si>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</si>
  <si>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</si>
  <si>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</si>
  <si>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</si>
  <si>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</si>
  <si>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</si>
  <si>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</si>
  <si>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</si>
  <si>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</si>
  <si>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</si>
  <si>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</si>
  <si>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</si>
  <si>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</si>
  <si>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</si>
  <si>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</si>
  <si>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</si>
  <si>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</si>
  <si>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</si>
  <si>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</si>
  <si>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</si>
  <si>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</si>
  <si>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</si>
  <si>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</si>
  <si>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</si>
  <si>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</si>
  <si>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</si>
  <si>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</si>
  <si>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</si>
  <si>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</si>
  <si>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</si>
  <si>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</si>
  <si>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</si>
  <si>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</si>
  <si>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</si>
  <si>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</si>
  <si>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</si>
  <si>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</si>
  <si>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</si>
  <si>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</si>
  <si>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</si>
  <si>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</si>
  <si>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</si>
  <si>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</si>
  <si>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</si>
  <si>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</si>
  <si>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</si>
  <si>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</si>
  <si>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</si>
  <si>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</si>
  <si>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</si>
  <si>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</si>
  <si>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</si>
  <si>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</si>
  <si>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</si>
  <si>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</si>
  <si>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</si>
  <si>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</si>
  <si>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</si>
  <si>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</si>
  <si>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</si>
  <si>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</si>
  <si>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</si>
  <si>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</si>
  <si>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</si>
  <si>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</si>
  <si>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</si>
  <si>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</si>
  <si>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</si>
  <si>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</si>
  <si>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</si>
  <si>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</si>
  <si>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</si>
  <si>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</si>
  <si>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</si>
  <si>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</si>
  <si>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</si>
  <si>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</si>
  <si>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</si>
  <si>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</si>
  <si>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</si>
  <si>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</si>
  <si>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</si>
  <si>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</si>
  <si>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</si>
  <si>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</si>
  <si>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</si>
  <si>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</si>
  <si>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</si>
  <si>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</si>
  <si>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</si>
  <si>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</si>
  <si>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</si>
  <si>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</si>
  <si>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</si>
  <si>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</si>
  <si>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</si>
  <si>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</si>
  <si>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</si>
  <si>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</si>
  <si>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</si>
  <si>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</si>
  <si>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</si>
  <si>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</si>
  <si>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</si>
  <si>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</si>
  <si>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</si>
  <si>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</si>
  <si>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</si>
  <si>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</si>
  <si>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</si>
  <si>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</si>
  <si>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</si>
  <si>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</si>
  <si>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</si>
  <si>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</si>
  <si>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</si>
  <si>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</si>
  <si>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</si>
  <si>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</si>
  <si>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</si>
  <si>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</si>
  <si>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</si>
  <si>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</si>
  <si>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</si>
  <si>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</si>
  <si>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</si>
  <si>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</si>
  <si>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</si>
  <si>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</si>
  <si>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</si>
  <si>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</si>
  <si>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</si>
  <si>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</si>
  <si>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</si>
  <si>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</si>
  <si>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</si>
  <si>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</si>
  <si>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</si>
  <si>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</si>
  <si>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</si>
  <si>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</si>
  <si>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</si>
  <si>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</si>
  <si>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</si>
  <si>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</si>
  <si>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</si>
  <si>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</si>
  <si>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</si>
  <si>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</si>
  <si>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</si>
  <si>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</si>
  <si>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</si>
  <si>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</si>
  <si>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</si>
  <si>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</si>
  <si>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</si>
  <si>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</si>
  <si>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</si>
  <si>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</si>
  <si>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</si>
  <si>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</si>
  <si>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</si>
  <si>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</si>
  <si>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</si>
  <si>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</si>
  <si>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</si>
  <si>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</si>
  <si>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</si>
  <si>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</si>
  <si>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</si>
  <si>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</si>
  <si>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</si>
  <si>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</si>
  <si>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</si>
  <si>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</si>
  <si>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</si>
  <si>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</si>
  <si>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</si>
  <si>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</si>
  <si>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</si>
  <si>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</si>
  <si>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</si>
  <si>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</si>
  <si>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</si>
  <si>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</si>
  <si>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</si>
  <si>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</si>
  <si>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</si>
  <si>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</si>
  <si>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</si>
  <si>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</si>
  <si>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</si>
  <si>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</si>
  <si>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</si>
  <si>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</si>
  <si>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</si>
  <si>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</si>
  <si>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</si>
  <si>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</si>
  <si>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</si>
  <si>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</si>
  <si>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</si>
  <si>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</si>
  <si>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</si>
  <si>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</si>
  <si>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</si>
  <si>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</si>
  <si>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</si>
  <si>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</si>
  <si>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</si>
  <si>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</si>
  <si>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</si>
  <si>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</si>
  <si>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</si>
  <si>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</si>
  <si>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</si>
  <si>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</si>
  <si>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</si>
  <si>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</si>
  <si>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</si>
  <si>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</si>
  <si>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</si>
  <si>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</si>
  <si>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</si>
  <si>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</si>
  <si>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</si>
  <si>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</si>
  <si>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</si>
  <si>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</si>
  <si>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</si>
  <si>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</si>
  <si>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</si>
  <si>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</si>
  <si>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</si>
  <si>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</si>
  <si>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</si>
  <si>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</si>
  <si>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</si>
  <si>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</si>
  <si>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</si>
  <si>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</si>
  <si>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</si>
  <si>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</si>
  <si>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</si>
  <si>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</si>
  <si>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</si>
  <si>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</si>
  <si>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</si>
  <si>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</si>
  <si>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</si>
  <si>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</si>
  <si>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</si>
  <si>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</si>
  <si>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</si>
  <si>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</si>
  <si>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</si>
  <si>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</si>
  <si>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</si>
  <si>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</si>
  <si>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</si>
  <si>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</si>
  <si>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</si>
  <si>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</si>
  <si>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</si>
  <si>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</si>
  <si>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</si>
  <si>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</si>
  <si>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</si>
  <si>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</si>
  <si>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</si>
  <si>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</si>
  <si>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</si>
  <si>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</si>
  <si>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</si>
  <si>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</si>
  <si>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</si>
  <si>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</si>
  <si>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</si>
  <si>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</si>
  <si>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</si>
  <si>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</si>
  <si>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</si>
  <si>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</si>
  <si>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</si>
  <si>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</si>
  <si>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</si>
  <si>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</si>
  <si>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</si>
  <si>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</si>
  <si>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</si>
  <si>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</si>
  <si>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</si>
  <si>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</si>
  <si>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</si>
  <si>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</si>
  <si>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</si>
  <si>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</si>
  <si>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</si>
  <si>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</si>
  <si>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</si>
  <si>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</si>
  <si>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</si>
  <si>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</si>
  <si>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</si>
  <si>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</si>
  <si>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</si>
  <si>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</si>
  <si>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</si>
  <si>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</si>
  <si>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</si>
  <si>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</si>
  <si>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</si>
  <si>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</si>
  <si>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</si>
  <si>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</si>
  <si>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</si>
  <si>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</si>
  <si>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</si>
  <si>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</si>
  <si>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</si>
  <si>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</si>
  <si>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</si>
  <si>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</si>
  <si>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</si>
  <si>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</si>
  <si>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</si>
  <si>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</si>
  <si>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</si>
  <si>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</si>
  <si>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</si>
  <si>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</si>
  <si>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</si>
  <si>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</si>
  <si>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</si>
  <si>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</si>
  <si>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</si>
  <si>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</si>
  <si>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</si>
  <si>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</si>
  <si>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</si>
  <si>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</si>
  <si>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</si>
  <si>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</si>
  <si>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</si>
  <si>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</si>
  <si>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</si>
  <si>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</si>
  <si>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</si>
  <si>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</si>
  <si>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</si>
  <si>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</si>
  <si>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</si>
  <si>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</si>
  <si>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</si>
  <si>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</si>
  <si>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</si>
  <si>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</si>
  <si>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</si>
  <si>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</si>
  <si>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</si>
  <si>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</si>
  <si>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</si>
  <si>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</si>
  <si>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</si>
  <si>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</si>
  <si>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</si>
  <si>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</si>
  <si>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</si>
  <si>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</si>
  <si>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</si>
  <si>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</si>
  <si>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</si>
  <si>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</si>
  <si>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</si>
  <si>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</si>
  <si>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</si>
  <si>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</si>
  <si>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</si>
  <si>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</si>
  <si>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</si>
  <si>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</si>
  <si>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</si>
  <si>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</si>
  <si>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</si>
  <si>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</si>
  <si>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</si>
  <si>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</si>
  <si>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</si>
  <si>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</si>
  <si>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</si>
  <si>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</si>
  <si>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</si>
  <si>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</si>
  <si>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</si>
  <si>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</si>
  <si>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</si>
  <si>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</si>
  <si>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</si>
  <si>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</si>
  <si>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</si>
  <si>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</si>
  <si>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</si>
  <si>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</si>
  <si>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</si>
  <si>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</si>
  <si>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</si>
  <si>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</si>
  <si>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</si>
  <si>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</si>
  <si>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</si>
  <si>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</si>
  <si>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</si>
  <si>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</si>
  <si>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</si>
  <si>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</si>
  <si>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</si>
  <si>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</si>
  <si>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</si>
  <si>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</si>
  <si>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</si>
  <si>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</si>
  <si>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</si>
  <si>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</si>
  <si>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</si>
  <si>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</si>
  <si>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</si>
  <si>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</si>
  <si>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</si>
  <si>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</si>
  <si>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</si>
  <si>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</si>
  <si>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</si>
  <si>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</si>
  <si>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</si>
  <si>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</si>
  <si>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</si>
  <si>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</si>
  <si>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</si>
  <si>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</si>
  <si>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</si>
  <si>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</si>
  <si>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</si>
  <si>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</si>
  <si>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</si>
  <si>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</si>
  <si>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</si>
  <si>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</si>
  <si>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</si>
  <si>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</si>
  <si>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</si>
  <si>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</si>
  <si>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</si>
  <si>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</si>
  <si>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</si>
  <si>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</si>
  <si>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</si>
  <si>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</si>
  <si>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</si>
  <si>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</si>
  <si>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</si>
  <si>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</si>
  <si>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</si>
  <si>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</si>
  <si>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</si>
  <si>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</si>
  <si>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</si>
  <si>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</si>
  <si>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</si>
  <si>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</si>
  <si>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</si>
  <si>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</si>
  <si>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</si>
  <si>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</si>
  <si>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</si>
  <si>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</si>
  <si>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</si>
  <si>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</si>
  <si>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</si>
  <si>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</si>
  <si>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</si>
  <si>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</si>
  <si>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</si>
  <si>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</si>
  <si>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</si>
  <si>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</si>
  <si>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</si>
  <si>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</si>
  <si>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</si>
  <si>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</si>
  <si>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</si>
  <si>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</si>
  <si>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</si>
  <si>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</si>
  <si>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</si>
  <si>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</si>
  <si>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</si>
  <si>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</si>
  <si>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</si>
  <si>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</si>
  <si>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</si>
  <si>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</si>
  <si>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</si>
  <si>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</si>
  <si>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</si>
  <si>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</si>
  <si>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</si>
  <si>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</si>
  <si>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</si>
  <si>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</si>
  <si>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</si>
  <si>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</si>
  <si>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</si>
  <si>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</si>
  <si>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</si>
  <si>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</si>
  <si>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</si>
  <si>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</si>
  <si>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</si>
  <si>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</si>
  <si>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</si>
  <si>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</si>
  <si>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</si>
  <si>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</si>
  <si>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</si>
  <si>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</si>
  <si>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</si>
  <si>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</si>
  <si>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</si>
  <si>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</si>
  <si>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</si>
  <si>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</si>
  <si>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</si>
  <si>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</si>
  <si>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</si>
  <si>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</si>
  <si>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</si>
  <si>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</si>
  <si>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</si>
  <si>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</si>
  <si>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</si>
  <si>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</si>
  <si>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</si>
  <si>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</si>
  <si>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</si>
  <si>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</si>
  <si>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</si>
  <si>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</si>
  <si>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</si>
  <si>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</si>
  <si>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</si>
  <si>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</si>
  <si>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</si>
  <si>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</si>
  <si>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</si>
  <si>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</si>
  <si>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</si>
  <si>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</si>
  <si>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</si>
  <si>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</si>
  <si>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</si>
  <si>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</si>
  <si>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</si>
  <si>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</si>
  <si>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</si>
  <si>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</si>
  <si>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</si>
  <si>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</si>
  <si>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</si>
  <si>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</si>
  <si>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</si>
  <si>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</si>
  <si>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</si>
  <si>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</si>
  <si>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</si>
  <si>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</si>
  <si>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</si>
  <si>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</si>
  <si>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</si>
  <si>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</si>
  <si>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</si>
  <si>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</si>
  <si>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</si>
  <si>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</si>
  <si>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</si>
  <si>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</si>
  <si>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</si>
  <si>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</si>
  <si>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</si>
  <si>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</si>
  <si>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</si>
  <si>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</si>
  <si>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</si>
  <si>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</si>
  <si>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</si>
  <si>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</si>
  <si>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</si>
  <si>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</si>
  <si>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</si>
  <si>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</si>
  <si>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</si>
  <si>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</si>
  <si>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</si>
  <si>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</si>
  <si>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</si>
  <si>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</si>
  <si>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</si>
  <si>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</si>
  <si>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</si>
  <si>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</si>
  <si>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</si>
  <si>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</si>
  <si>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</si>
  <si>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</si>
  <si>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</si>
  <si>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</si>
  <si>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</si>
  <si>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</si>
  <si>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</si>
  <si>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</si>
  <si>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</si>
  <si>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</si>
  <si>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</si>
  <si>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</si>
  <si>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</si>
  <si>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</si>
  <si>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</si>
  <si>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</si>
  <si>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</si>
  <si>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</si>
  <si>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</si>
  <si>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</si>
  <si>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</si>
  <si>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</si>
  <si>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</si>
  <si>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</si>
  <si>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</si>
  <si>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</si>
  <si>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</si>
  <si>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</si>
  <si>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</si>
  <si>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</si>
  <si>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</si>
  <si>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</si>
  <si>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</si>
  <si>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</si>
  <si>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</si>
  <si>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</si>
  <si>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</si>
  <si>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</si>
  <si>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</si>
  <si>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</si>
  <si>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</si>
  <si>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</si>
  <si>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</si>
  <si>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</si>
  <si>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</si>
  <si>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</si>
  <si>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</si>
  <si>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</si>
  <si>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</si>
  <si>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</si>
  <si>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</si>
  <si>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</si>
  <si>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</si>
  <si>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</si>
  <si>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</si>
  <si>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</si>
  <si>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</si>
  <si>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</si>
  <si>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</si>
  <si>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</si>
  <si>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</si>
  <si>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</si>
  <si>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</si>
  <si>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</si>
  <si>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</si>
  <si>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</si>
  <si>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</si>
  <si>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</si>
  <si>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</si>
  <si>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</si>
  <si>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</si>
  <si>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</si>
  <si>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</si>
  <si>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</si>
  <si>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</si>
  <si>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</si>
  <si>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</si>
  <si>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</si>
  <si>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</si>
  <si>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</si>
  <si>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</si>
  <si>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</si>
  <si>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</si>
  <si>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</si>
  <si>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</si>
  <si>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</si>
  <si>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</si>
  <si>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</si>
  <si>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</si>
  <si>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</si>
  <si>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</si>
  <si>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</si>
  <si>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</si>
  <si>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</si>
  <si>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</si>
  <si>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</si>
  <si>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</si>
  <si>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</si>
  <si>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</si>
  <si>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</si>
  <si>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</si>
  <si>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</si>
  <si>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</si>
  <si>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</si>
  <si>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</si>
  <si>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</si>
  <si>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</si>
  <si>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</si>
  <si>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</si>
  <si>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</si>
  <si>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</si>
  <si>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</si>
  <si>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</si>
  <si>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</si>
  <si>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</si>
  <si>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</si>
  <si>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</si>
  <si>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</si>
  <si>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</si>
  <si>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</si>
  <si>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</si>
  <si>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</si>
  <si>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</si>
  <si>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</si>
  <si>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</si>
  <si>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</si>
  <si>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</si>
  <si>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</si>
  <si>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</si>
  <si>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</si>
  <si>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</si>
  <si>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</si>
  <si>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</si>
  <si>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</si>
  <si>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</si>
  <si>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</si>
  <si>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</si>
  <si>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</si>
  <si>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</si>
  <si>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</si>
  <si>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</si>
  <si>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</si>
  <si>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</si>
  <si>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</si>
  <si>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</si>
  <si>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</si>
  <si>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</si>
  <si>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</si>
  <si>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</si>
  <si>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</si>
  <si>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</si>
  <si>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</si>
  <si>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</si>
  <si>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</si>
  <si>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</si>
  <si>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</si>
  <si>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</si>
  <si>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</si>
  <si>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</si>
  <si>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</si>
  <si>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</si>
  <si>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</si>
  <si>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</si>
  <si>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</si>
  <si>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</si>
  <si>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</si>
  <si>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</si>
  <si>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</si>
  <si>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</si>
  <si>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</si>
  <si>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</si>
  <si>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</si>
  <si>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</si>
  <si>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</si>
  <si>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</si>
  <si>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</si>
  <si>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</si>
  <si>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</si>
  <si>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</si>
  <si>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</si>
  <si>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</si>
  <si>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</si>
  <si>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</si>
  <si>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</si>
  <si>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</si>
  <si>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</si>
  <si>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</si>
  <si>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</si>
  <si>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</si>
  <si>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</si>
  <si>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</si>
  <si>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</si>
  <si>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</si>
  <si>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</si>
  <si>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</si>
  <si>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</si>
  <si>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</si>
  <si>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</si>
  <si>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</si>
  <si>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</si>
  <si>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</si>
  <si>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</si>
  <si>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</si>
  <si>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</si>
  <si>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</si>
  <si>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</si>
  <si>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</si>
  <si>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</si>
  <si>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</si>
  <si>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</si>
  <si>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</si>
  <si>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</si>
  <si>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</si>
  <si>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</si>
  <si>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</si>
  <si>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</si>
  <si>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</si>
  <si>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</si>
  <si>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</si>
  <si>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</si>
  <si>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</si>
  <si>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</si>
  <si>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</si>
  <si>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</si>
  <si>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</si>
  <si>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</si>
  <si>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</si>
  <si>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</si>
  <si>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</si>
  <si>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</si>
  <si>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</si>
  <si>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</si>
  <si>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</si>
  <si>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</si>
  <si>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</si>
  <si>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</si>
  <si>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</si>
  <si>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</si>
  <si>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</si>
  <si>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</si>
  <si>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</si>
  <si>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</si>
  <si>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</si>
  <si>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</si>
  <si>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</si>
  <si>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</si>
  <si>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</si>
  <si>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</si>
  <si>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</si>
  <si>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</si>
  <si>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</si>
  <si>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</si>
  <si>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</si>
  <si>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</si>
  <si>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</si>
  <si>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</si>
  <si>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</si>
  <si>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</si>
  <si>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</si>
  <si>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</si>
  <si>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</si>
  <si>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</si>
  <si>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</si>
  <si>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</si>
  <si>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</si>
  <si>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</si>
  <si>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</si>
  <si>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</si>
  <si>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</si>
  <si>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</si>
  <si>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</si>
  <si>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</si>
  <si>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</si>
  <si>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</si>
  <si>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</si>
  <si>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</si>
  <si>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</si>
  <si>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</si>
  <si>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</si>
  <si>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</si>
  <si>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</si>
  <si>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</si>
  <si>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</si>
  <si>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</si>
  <si>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</si>
  <si>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</si>
  <si>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</si>
  <si>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</si>
  <si>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</si>
  <si>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</si>
  <si>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</si>
  <si>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</si>
  <si>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</si>
  <si>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</si>
  <si>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</si>
  <si>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</si>
  <si>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</si>
  <si>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</si>
  <si>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</si>
  <si>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</si>
  <si>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</si>
  <si>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</si>
  <si>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</si>
  <si>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</si>
  <si>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</si>
  <si>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</si>
  <si>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</si>
  <si>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</si>
  <si>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</si>
  <si>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</si>
  <si>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</si>
  <si>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</si>
  <si>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</si>
  <si>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</si>
  <si>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</si>
  <si>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</si>
  <si>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</si>
  <si>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</si>
  <si>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</si>
  <si>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</si>
  <si>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</si>
  <si>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</si>
  <si>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</si>
  <si>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</si>
  <si>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</si>
  <si>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</si>
  <si>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</si>
  <si>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</si>
  <si>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</si>
  <si>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</si>
  <si>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</si>
  <si>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</si>
  <si>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</si>
  <si>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</si>
  <si>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</si>
  <si>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</si>
  <si>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</si>
  <si>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</si>
  <si>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</si>
  <si>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</si>
  <si>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</si>
  <si>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</si>
  <si>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</si>
  <si>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</si>
  <si>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</si>
  <si>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</si>
  <si>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</si>
  <si>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</si>
  <si>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</si>
  <si>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</si>
  <si>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</si>
  <si>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</si>
  <si>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</si>
  <si>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</si>
  <si>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</si>
  <si>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</si>
  <si>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</si>
  <si>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</si>
  <si>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</si>
  <si>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</si>
  <si>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</si>
  <si>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</si>
  <si>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</si>
  <si>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</si>
  <si>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</si>
  <si>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</si>
  <si>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</si>
  <si>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</si>
  <si>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</si>
  <si>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</si>
  <si>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</si>
  <si>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</si>
  <si>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</si>
  <si>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</si>
  <si>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</si>
  <si>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</si>
  <si>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</si>
  <si>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</si>
  <si>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</si>
  <si>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</si>
  <si>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</si>
  <si>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</si>
  <si>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</si>
  <si>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</si>
  <si>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</si>
  <si>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</si>
  <si>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</si>
  <si>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</si>
  <si>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</si>
  <si>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</si>
  <si>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</si>
  <si>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</si>
  <si>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</si>
  <si>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</si>
  <si>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</si>
  <si>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</si>
  <si>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</si>
  <si>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</si>
  <si>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</si>
  <si>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</si>
  <si>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</si>
  <si>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</si>
  <si>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</si>
  <si>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</si>
  <si>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</si>
  <si>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</si>
  <si>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</si>
  <si>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</si>
  <si>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</si>
  <si>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</si>
  <si>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</si>
  <si>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</si>
  <si>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</si>
  <si>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</si>
  <si>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</si>
  <si>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</si>
  <si>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</si>
  <si>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</si>
  <si>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</si>
  <si>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</si>
  <si>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</si>
  <si>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</si>
  <si>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</si>
  <si>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</si>
  <si>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</si>
  <si>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</si>
  <si>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</si>
  <si>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</si>
  <si>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</si>
  <si>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</si>
  <si>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</si>
  <si>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</si>
  <si>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</si>
  <si>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</si>
  <si>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</si>
  <si>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</si>
  <si>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</si>
  <si>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</si>
  <si>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</si>
  <si>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</si>
  <si>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</si>
  <si>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</si>
  <si>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</si>
  <si>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</si>
  <si>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</si>
  <si>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</si>
  <si>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</si>
  <si>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</si>
  <si>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</si>
  <si>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</si>
  <si>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</si>
  <si>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</si>
  <si>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</si>
  <si>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</si>
  <si>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</si>
  <si>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</si>
  <si>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</si>
  <si>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</si>
  <si>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</si>
  <si>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</si>
  <si>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</si>
  <si>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</si>
  <si>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</si>
  <si>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</si>
  <si>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</si>
  <si>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</si>
  <si>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</si>
  <si>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</si>
  <si>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</si>
  <si>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</si>
  <si>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</si>
  <si>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</si>
  <si>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</si>
  <si>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</si>
  <si>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</si>
  <si>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</si>
  <si>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</si>
  <si>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</si>
  <si>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</si>
  <si>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</si>
  <si>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</si>
  <si>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</si>
  <si>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</si>
  <si>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</si>
  <si>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</si>
  <si>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</si>
  <si>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</si>
  <si>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</si>
  <si>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</si>
  <si>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</si>
  <si>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</si>
  <si>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</si>
  <si>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</si>
  <si>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</si>
  <si>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</si>
  <si>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</si>
  <si>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</si>
  <si>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</si>
  <si>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</si>
  <si>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</si>
  <si>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</si>
  <si>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</si>
  <si>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</si>
  <si>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</si>
  <si>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</si>
  <si>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</si>
  <si>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</si>
  <si>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</si>
  <si>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</si>
  <si>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</si>
  <si>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</si>
  <si>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</si>
  <si>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</si>
  <si>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</si>
  <si>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</si>
  <si>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</si>
  <si>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</si>
  <si>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</si>
  <si>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</si>
  <si>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</si>
  <si>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</si>
  <si>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</si>
  <si>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</si>
  <si>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</si>
  <si>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</si>
  <si>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</si>
  <si>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</si>
  <si>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</si>
  <si>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</si>
  <si>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</si>
  <si>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</si>
  <si>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</si>
  <si>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</si>
  <si>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</si>
  <si>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</si>
  <si>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</si>
  <si>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</si>
  <si>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</si>
  <si>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</si>
  <si>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</si>
  <si>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</si>
  <si>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</si>
  <si>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</si>
  <si>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</si>
  <si>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</si>
  <si>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</si>
  <si>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</si>
  <si>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</si>
  <si>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</si>
  <si>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</si>
  <si>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</si>
  <si>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</si>
  <si>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</si>
  <si>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</si>
  <si>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</si>
  <si>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</si>
  <si>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</si>
  <si>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</si>
  <si>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</si>
  <si>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</si>
  <si>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</si>
  <si>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</si>
  <si>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</si>
  <si>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</si>
  <si>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</si>
  <si>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</si>
  <si>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</si>
  <si>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</si>
  <si>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</si>
  <si>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</si>
  <si>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</si>
  <si>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</si>
  <si>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</si>
  <si>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</si>
  <si>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</si>
  <si>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</si>
  <si>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</si>
  <si>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</si>
  <si>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</si>
  <si>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</si>
  <si>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</si>
  <si>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</si>
  <si>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</si>
  <si>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</si>
  <si>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</si>
  <si>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</si>
  <si>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</si>
  <si>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</si>
  <si>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</si>
  <si>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</si>
  <si>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</si>
  <si>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</si>
  <si>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</si>
  <si>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</si>
  <si>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</si>
  <si>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</si>
  <si>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</si>
  <si>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</si>
  <si>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</si>
  <si>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</si>
  <si>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</si>
  <si>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</si>
  <si>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</si>
  <si>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</si>
  <si>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</si>
  <si>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</si>
  <si>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</si>
  <si>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</si>
  <si>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</si>
  <si>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</si>
  <si>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</si>
  <si>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</si>
  <si>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</si>
  <si>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</si>
  <si>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</si>
  <si>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</si>
  <si>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</si>
  <si>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</si>
  <si>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</si>
  <si>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</si>
  <si>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</si>
  <si>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</si>
  <si>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</si>
  <si>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</si>
  <si>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</si>
  <si>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</si>
  <si>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</si>
  <si>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</si>
  <si>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</si>
  <si>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</si>
  <si>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</si>
  <si>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</si>
  <si>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</si>
  <si>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</si>
  <si>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</si>
  <si>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</si>
  <si>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</si>
  <si>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</si>
  <si>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</si>
  <si>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</si>
  <si>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</si>
  <si>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</si>
  <si>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</si>
  <si>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</si>
  <si>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</si>
  <si>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</si>
  <si>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</si>
  <si>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</si>
  <si>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</si>
  <si>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</si>
  <si>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</si>
  <si>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</si>
  <si>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</si>
  <si>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</si>
  <si>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</si>
  <si>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</si>
  <si>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</si>
  <si>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</si>
  <si>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</si>
  <si>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</si>
  <si>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</si>
  <si>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</si>
  <si>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</si>
  <si>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</si>
  <si>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</si>
  <si>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</si>
  <si>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</si>
  <si>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</si>
  <si>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</si>
  <si>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</si>
  <si>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</si>
  <si>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</si>
  <si>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</si>
  <si>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</si>
  <si>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</si>
  <si>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</si>
  <si>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</si>
  <si>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</si>
  <si>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</si>
  <si>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</si>
  <si>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</si>
  <si>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</si>
  <si>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</si>
  <si>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</si>
  <si>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</si>
  <si>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</si>
  <si>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</si>
  <si>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</si>
  <si>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</si>
  <si>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</si>
  <si>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</si>
  <si>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</si>
  <si>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</si>
  <si>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</si>
  <si>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</si>
  <si>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</si>
  <si>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</si>
  <si>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</si>
  <si>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</si>
  <si>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</si>
  <si>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</si>
  <si>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</si>
  <si>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</si>
  <si>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</si>
  <si>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</si>
  <si>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</si>
  <si>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</si>
  <si>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</si>
  <si>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</si>
  <si>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</si>
  <si>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</si>
  <si>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</si>
  <si>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</si>
  <si>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</si>
  <si>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</si>
  <si>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</si>
  <si>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</si>
  <si>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</si>
  <si>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</si>
  <si>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</si>
  <si>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</si>
  <si>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</si>
  <si>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</si>
  <si>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</si>
  <si>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</si>
  <si>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</si>
  <si>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</si>
  <si>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</si>
  <si>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</si>
  <si>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</si>
  <si>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</si>
  <si>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</si>
  <si>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</si>
  <si>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</si>
  <si>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</si>
  <si>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</si>
  <si>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</si>
  <si>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</si>
  <si>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</si>
  <si>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</si>
  <si>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</si>
  <si>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</si>
  <si>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</si>
  <si>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</si>
  <si>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</si>
  <si>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</si>
  <si>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</si>
  <si>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</si>
  <si>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</si>
  <si>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</si>
  <si>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</si>
  <si>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</si>
  <si>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</si>
  <si>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</si>
  <si>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</si>
  <si>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</si>
  <si>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</si>
  <si>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</si>
  <si>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</si>
  <si>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</si>
  <si>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</si>
  <si>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</si>
  <si>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</si>
  <si>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</si>
  <si>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</si>
  <si>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</si>
  <si>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</si>
  <si>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</si>
  <si>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</si>
  <si>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</si>
  <si>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</si>
  <si>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</si>
  <si>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</si>
  <si>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</si>
  <si>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</si>
  <si>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</si>
  <si>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</si>
  <si>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</si>
  <si>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</si>
  <si>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</si>
  <si>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</si>
  <si>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</si>
  <si>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</si>
  <si>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</si>
  <si>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</si>
  <si>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</si>
  <si>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</si>
  <si>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</si>
  <si>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</si>
  <si>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</si>
  <si>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</si>
  <si>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</si>
  <si>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</si>
  <si>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</si>
  <si>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</si>
  <si>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</si>
  <si>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</si>
  <si>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</si>
  <si>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</si>
  <si>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</si>
  <si>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</si>
  <si>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</si>
  <si>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</si>
  <si>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</si>
  <si>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</si>
  <si>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</si>
  <si>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</si>
  <si>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</si>
  <si>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</si>
  <si>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</si>
  <si>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</si>
  <si>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</si>
  <si>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</si>
  <si>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</si>
  <si>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</si>
  <si>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</si>
  <si>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</si>
  <si>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</si>
  <si>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</si>
  <si>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</si>
  <si>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</si>
  <si>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</si>
  <si>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</si>
  <si>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</si>
  <si>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</si>
  <si>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</si>
  <si>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</si>
  <si>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</si>
  <si>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</si>
  <si>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</si>
  <si>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</si>
  <si>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</si>
  <si>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</si>
  <si>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</si>
  <si>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</si>
  <si>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</si>
  <si>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</si>
  <si>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</si>
  <si>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</si>
  <si>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</si>
  <si>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</si>
  <si>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</si>
  <si>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</si>
  <si>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</si>
  <si>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</si>
  <si>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</si>
  <si>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</si>
  <si>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</si>
  <si>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</si>
  <si>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</si>
  <si>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</si>
  <si>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</si>
  <si>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</si>
  <si>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</si>
  <si>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</si>
  <si>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</si>
  <si>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</si>
  <si>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</si>
  <si>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</si>
  <si>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</si>
  <si>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</si>
  <si>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</si>
  <si>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</si>
  <si>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</si>
  <si>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</si>
  <si>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</si>
  <si>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</si>
  <si>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</si>
  <si>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</si>
  <si>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</si>
  <si>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</si>
  <si>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</si>
  <si>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</si>
  <si>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</si>
  <si>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</si>
  <si>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</si>
  <si>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</si>
  <si>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</si>
  <si>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</si>
  <si>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</si>
  <si>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</si>
  <si>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</si>
  <si>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</si>
  <si>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</si>
  <si>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</si>
  <si>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</si>
  <si>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</si>
  <si>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</si>
  <si>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</si>
  <si>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</si>
  <si>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</si>
  <si>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</si>
  <si>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</si>
  <si>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</si>
  <si>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</si>
  <si>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</si>
  <si>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</si>
  <si>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</si>
  <si>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</si>
  <si>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</si>
  <si>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</si>
  <si>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</si>
  <si>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</si>
  <si>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</si>
  <si>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</si>
  <si>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</si>
  <si>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</si>
  <si>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</si>
  <si>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</si>
  <si>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</si>
  <si>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</si>
  <si>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</si>
  <si>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</si>
  <si>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</si>
  <si>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</si>
  <si>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</si>
  <si>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</si>
  <si>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</si>
  <si>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</si>
  <si>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</si>
  <si>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</si>
  <si>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</si>
  <si>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</si>
  <si>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</si>
  <si>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</si>
  <si>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</si>
  <si>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</si>
  <si>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</si>
  <si>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</si>
  <si>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</si>
  <si>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</si>
  <si>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</si>
  <si>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</si>
  <si>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</si>
  <si>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</si>
  <si>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</si>
  <si>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</si>
  <si>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</si>
  <si>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</si>
  <si>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</si>
  <si>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</si>
  <si>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</si>
  <si>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</si>
  <si>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</si>
  <si>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</si>
  <si>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</si>
  <si>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</si>
  <si>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</si>
  <si>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</si>
  <si>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</si>
  <si>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</si>
  <si>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</si>
  <si>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</si>
  <si>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</si>
  <si>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</si>
  <si>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</si>
  <si>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</si>
  <si>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</si>
  <si>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</si>
  <si>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</si>
  <si>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</si>
  <si>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</si>
  <si>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</si>
  <si>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</si>
  <si>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</si>
  <si>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</si>
  <si>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</si>
  <si>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</si>
  <si>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</si>
  <si>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</si>
  <si>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</si>
  <si>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</si>
  <si>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</si>
  <si>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</si>
  <si>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</si>
  <si>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</si>
  <si>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</si>
  <si>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</si>
  <si>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</si>
  <si>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</si>
  <si>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</si>
  <si>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</si>
  <si>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</si>
  <si>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</si>
  <si>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</si>
  <si>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</si>
  <si>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</si>
  <si>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</si>
  <si>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</si>
  <si>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</si>
  <si>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</si>
  <si>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</si>
  <si>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</si>
  <si>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</si>
  <si>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</si>
  <si>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</si>
  <si>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</si>
  <si>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</si>
  <si>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</si>
  <si>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</si>
  <si>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</si>
  <si>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</si>
  <si>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</si>
  <si>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</si>
  <si>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</si>
  <si>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</si>
  <si>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</si>
  <si>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</si>
  <si>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</si>
  <si>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</si>
  <si>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</si>
  <si>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</si>
  <si>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</si>
  <si>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</si>
  <si>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</si>
  <si>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</si>
  <si>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</si>
  <si>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</si>
  <si>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</si>
  <si>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</si>
  <si>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</si>
  <si>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</si>
  <si>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</si>
  <si>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</si>
  <si>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</si>
  <si>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</si>
  <si>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</si>
  <si>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</si>
  <si>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</si>
  <si>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</si>
  <si>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</si>
  <si>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</si>
  <si>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</si>
  <si>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</si>
  <si>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</si>
  <si>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</si>
  <si>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</si>
  <si>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</si>
  <si>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</si>
  <si>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</si>
  <si>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</si>
  <si>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</si>
  <si>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</si>
  <si>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</si>
  <si>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</si>
  <si>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</si>
  <si>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</si>
  <si>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</si>
  <si>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</si>
  <si>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</si>
  <si>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</si>
  <si>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</si>
  <si>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</si>
  <si>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</si>
  <si>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</si>
  <si>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</si>
  <si>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</si>
  <si>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</si>
  <si>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</si>
  <si>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</si>
  <si>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</si>
  <si>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</si>
  <si>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</si>
  <si>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</si>
  <si>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</si>
  <si>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</si>
  <si>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</si>
  <si>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</si>
  <si>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</si>
  <si>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</si>
  <si>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</si>
  <si>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</si>
  <si>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</si>
  <si>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</si>
  <si>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</si>
  <si>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</si>
  <si>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</si>
  <si>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</si>
  <si>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</si>
  <si>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</si>
  <si>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</si>
  <si>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</si>
  <si>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</si>
  <si>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</si>
  <si>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</si>
  <si>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</si>
  <si>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</si>
  <si>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</si>
  <si>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</si>
  <si>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</si>
  <si>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</si>
  <si>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</si>
  <si>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</si>
  <si>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</si>
  <si>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</si>
  <si>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</si>
  <si>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</si>
  <si>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</si>
  <si>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</si>
  <si>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</si>
  <si>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</si>
  <si>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</si>
  <si>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</si>
  <si>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</si>
  <si>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</si>
  <si>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</si>
  <si>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</si>
  <si>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</si>
  <si>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</si>
  <si>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</si>
  <si>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</si>
  <si>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</si>
  <si>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</si>
  <si>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</si>
  <si>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</si>
  <si>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</si>
  <si>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</si>
  <si>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</si>
  <si>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</si>
  <si>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</si>
  <si>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</si>
  <si>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</si>
  <si>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</si>
  <si>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</si>
  <si>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</si>
  <si>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</si>
  <si>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</si>
  <si>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</si>
  <si>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</si>
  <si>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</si>
  <si>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</si>
  <si>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</si>
  <si>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</si>
  <si>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</si>
  <si>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</si>
  <si>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</si>
  <si>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</si>
  <si>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</si>
  <si>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</si>
  <si>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</si>
  <si>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</si>
  <si>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</si>
  <si>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</si>
  <si>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</si>
  <si>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</si>
  <si>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</si>
  <si>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</si>
  <si>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</si>
  <si>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</si>
  <si>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</si>
  <si>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</si>
  <si>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</si>
  <si>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</si>
  <si>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</si>
  <si>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</si>
  <si>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</si>
  <si>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</si>
  <si>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</si>
  <si>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</si>
  <si>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</si>
  <si>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</si>
  <si>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</si>
  <si>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</si>
  <si>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</si>
  <si>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</si>
  <si>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</si>
  <si>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</si>
  <si>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</si>
  <si>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</si>
  <si>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</si>
  <si>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</si>
  <si>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</si>
  <si>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</si>
  <si>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</si>
  <si>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</si>
  <si>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</si>
  <si>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</si>
  <si>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</si>
  <si>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</si>
  <si>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</si>
  <si>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</si>
  <si>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</si>
  <si>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</si>
  <si>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</si>
  <si>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</si>
  <si>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</si>
  <si>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</si>
  <si>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</si>
  <si>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</si>
  <si>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</si>
  <si>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</si>
  <si>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</si>
  <si>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</si>
  <si>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</si>
  <si>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</si>
  <si>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</si>
  <si>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</si>
  <si>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</si>
  <si>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</si>
  <si>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</si>
  <si>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</si>
  <si>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</si>
  <si>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</si>
  <si>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</si>
  <si>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</si>
  <si>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</si>
  <si>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</si>
  <si>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</si>
  <si>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</si>
  <si>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</si>
  <si>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</si>
  <si>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</si>
  <si>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</si>
  <si>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</si>
  <si>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</si>
  <si>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</si>
  <si>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</si>
  <si>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</si>
  <si>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</si>
  <si>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</si>
  <si>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</si>
  <si>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</si>
  <si>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</si>
  <si>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</si>
  <si>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</si>
  <si>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</si>
  <si>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</si>
  <si>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</si>
  <si>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</si>
  <si>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</si>
  <si>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</si>
  <si>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</si>
  <si>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</si>
  <si>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</si>
  <si>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</si>
  <si>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</si>
  <si>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</si>
  <si>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</si>
  <si>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</si>
  <si>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</si>
  <si>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</si>
  <si>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</si>
  <si>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</si>
  <si>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</si>
  <si>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</si>
  <si>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</si>
  <si>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</si>
  <si>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</si>
  <si>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</si>
  <si>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</si>
  <si>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</si>
  <si>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</si>
  <si>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</si>
  <si>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</si>
  <si>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</si>
  <si>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</si>
  <si>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</si>
  <si>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</si>
  <si>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</si>
  <si>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</si>
  <si>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</si>
  <si>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</si>
  <si>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</si>
  <si>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</si>
  <si>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</si>
  <si>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</si>
  <si>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</si>
  <si>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</si>
  <si>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</si>
  <si>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</si>
  <si>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</si>
  <si>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</si>
  <si>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</si>
  <si>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</si>
  <si>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</si>
  <si>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</si>
  <si>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</si>
  <si>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</si>
  <si>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</si>
  <si>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</si>
  <si>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</si>
  <si>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</si>
  <si>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</si>
  <si>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</si>
  <si>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</si>
  <si>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</si>
  <si>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</si>
  <si>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</si>
  <si>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</si>
  <si>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</si>
  <si>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</si>
  <si>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</si>
  <si>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</si>
  <si>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</si>
  <si>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</si>
  <si>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</si>
  <si>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</si>
  <si>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</si>
  <si>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</si>
  <si>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</si>
  <si>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</si>
  <si>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</si>
  <si>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</si>
  <si>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</si>
  <si>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</si>
  <si>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</si>
  <si>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</si>
  <si>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</si>
  <si>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</si>
  <si>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</si>
  <si>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</si>
  <si>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</si>
  <si>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</si>
  <si>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</si>
  <si>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</si>
  <si>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</si>
  <si>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</si>
  <si>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</si>
  <si>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</si>
  <si>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</si>
  <si>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</si>
  <si>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</si>
  <si>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</si>
  <si>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</si>
  <si>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</si>
  <si>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</si>
  <si>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</si>
  <si>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</si>
  <si>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</si>
  <si>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</si>
  <si>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</si>
  <si>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</si>
  <si>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</si>
  <si>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</si>
  <si>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</si>
  <si>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</si>
  <si>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</si>
  <si>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</si>
  <si>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</si>
  <si>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</si>
  <si>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</si>
  <si>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</si>
  <si>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</si>
  <si>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</si>
  <si>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</si>
  <si>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</si>
  <si>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</si>
  <si>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</si>
  <si>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</si>
  <si>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</si>
  <si>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</si>
  <si>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</si>
  <si>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</si>
  <si>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</si>
  <si>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</si>
  <si>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</si>
  <si>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</si>
  <si>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</si>
  <si>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</si>
  <si>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</si>
  <si>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</si>
  <si>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</si>
  <si>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</si>
  <si>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</si>
  <si>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</si>
  <si>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</si>
  <si>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</si>
  <si>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</si>
  <si>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</si>
  <si>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</si>
  <si>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</si>
  <si>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</si>
  <si>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</si>
  <si>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</si>
  <si>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</si>
  <si>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</si>
  <si>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</si>
  <si>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</si>
  <si>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</si>
  <si>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</si>
  <si>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</si>
  <si>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</si>
  <si>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</si>
  <si>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</si>
  <si>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</si>
  <si>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</si>
  <si>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</si>
  <si>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</si>
  <si>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</si>
  <si>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</si>
  <si>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</si>
  <si>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</si>
  <si>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</si>
  <si>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</si>
  <si>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</si>
  <si>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</si>
  <si>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</si>
  <si>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</si>
  <si>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</si>
  <si>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</si>
  <si>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</si>
  <si>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</si>
  <si>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</si>
  <si>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</si>
  <si>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</si>
  <si>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</si>
  <si>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</si>
  <si>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</si>
  <si>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</si>
  <si>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</si>
  <si>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</si>
  <si>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</si>
  <si>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</si>
  <si>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</si>
  <si>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</si>
  <si>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</si>
  <si>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</si>
  <si>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</si>
  <si>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</si>
  <si>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</si>
  <si>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</si>
  <si>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</si>
  <si>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</si>
  <si>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</si>
  <si>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</si>
  <si>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</si>
  <si>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</si>
  <si>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</si>
  <si>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</si>
  <si>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</si>
  <si>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</si>
  <si>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</si>
  <si>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</si>
  <si>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</si>
  <si>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</si>
  <si>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</si>
  <si>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</si>
  <si>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</si>
  <si>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</si>
  <si>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</si>
  <si>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</si>
  <si>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</si>
  <si>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</si>
  <si>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</si>
  <si>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</si>
  <si>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</si>
  <si>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</si>
  <si>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</si>
  <si>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</si>
  <si>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</si>
  <si>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</si>
  <si>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</si>
  <si>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</si>
  <si>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</si>
  <si>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</si>
  <si>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</si>
  <si>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</si>
  <si>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</si>
  <si>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</si>
  <si>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</si>
  <si>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</si>
  <si>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</si>
  <si>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</si>
  <si>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</si>
  <si>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</si>
  <si>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</si>
  <si>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</si>
  <si>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</si>
  <si>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</si>
  <si>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</si>
  <si>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</si>
  <si>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</si>
  <si>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</si>
  <si>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</si>
  <si>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</si>
  <si>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</si>
  <si>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</si>
  <si>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</si>
  <si>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</si>
  <si>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</si>
  <si>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</si>
  <si>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</si>
  <si>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</si>
  <si>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</si>
  <si>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</si>
  <si>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</si>
  <si>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</si>
  <si>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</si>
  <si>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</si>
  <si>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</si>
  <si>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</si>
  <si>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</si>
  <si>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</si>
  <si>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</si>
  <si>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</si>
  <si>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</si>
  <si>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</si>
  <si>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</si>
  <si>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</si>
  <si>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</si>
  <si>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</si>
  <si>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</si>
  <si>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</si>
  <si>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</si>
  <si>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</si>
  <si>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</si>
  <si>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</si>
  <si>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</si>
  <si>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</si>
  <si>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</si>
  <si>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</si>
  <si>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</si>
  <si>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</si>
  <si>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</si>
  <si>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</si>
  <si>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</si>
  <si>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</si>
  <si>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</si>
  <si>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</si>
  <si>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</si>
  <si>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</si>
  <si>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</si>
  <si>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</si>
  <si>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</si>
  <si>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</si>
  <si>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</si>
  <si>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</si>
  <si>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</si>
  <si>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</si>
  <si>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</si>
  <si>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</si>
  <si>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</si>
  <si>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</si>
  <si>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</si>
  <si>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</si>
  <si>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</si>
  <si>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</si>
  <si>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</si>
  <si>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</si>
  <si>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</si>
  <si>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</si>
  <si>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</si>
  <si>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</si>
  <si>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</si>
  <si>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</si>
  <si>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</si>
  <si>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</si>
  <si>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</si>
  <si>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</si>
  <si>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</si>
  <si>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</si>
  <si>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</si>
  <si>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</si>
  <si>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</si>
  <si>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</si>
  <si>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</si>
  <si>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</si>
  <si>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</si>
  <si>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</si>
  <si>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</si>
  <si>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</si>
  <si>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</si>
  <si>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</si>
  <si>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</si>
  <si>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</si>
  <si>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</si>
  <si>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</si>
  <si>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</si>
  <si>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</si>
  <si>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</si>
  <si>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</si>
  <si>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</si>
  <si>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</si>
  <si>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</si>
  <si>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</si>
  <si>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</si>
  <si>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</si>
  <si>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</si>
  <si>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</si>
  <si>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</si>
  <si>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</si>
  <si>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</si>
  <si>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</si>
  <si>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</si>
  <si>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</si>
  <si>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</si>
  <si>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</si>
  <si>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</si>
  <si>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</si>
  <si>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</si>
  <si>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</si>
  <si>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</si>
  <si>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</si>
  <si>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</si>
  <si>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</si>
  <si>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</si>
  <si>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</si>
  <si>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</si>
  <si>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</si>
  <si>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</si>
  <si>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</si>
  <si>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</si>
  <si>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</si>
  <si>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</si>
  <si>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</si>
  <si>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</si>
  <si>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</si>
  <si>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</si>
  <si>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</si>
  <si>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</si>
  <si>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</si>
  <si>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</si>
  <si>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</si>
  <si>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</si>
  <si>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</si>
  <si>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</si>
  <si>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</si>
  <si>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</si>
  <si>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</si>
  <si>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</si>
  <si>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</si>
  <si>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</si>
  <si>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</si>
  <si>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</si>
  <si>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</si>
  <si>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</si>
  <si>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</si>
  <si>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</si>
  <si>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</si>
  <si>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</si>
  <si>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</si>
  <si>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</si>
  <si>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</si>
  <si>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</si>
  <si>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</si>
  <si>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</si>
  <si>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</si>
  <si>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</si>
  <si>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</si>
  <si>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</si>
  <si>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</si>
  <si>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</si>
  <si>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</si>
  <si>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</si>
  <si>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</si>
  <si>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</si>
  <si>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</si>
  <si>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</si>
  <si>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</si>
  <si>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</si>
  <si>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</si>
  <si>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</si>
  <si>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</si>
  <si>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</si>
  <si>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</si>
  <si>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</si>
  <si>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</si>
  <si>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</si>
  <si>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</si>
  <si>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</si>
  <si>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</si>
  <si>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</si>
  <si>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</si>
  <si>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</si>
  <si>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</si>
  <si>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</si>
  <si>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</si>
  <si>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</si>
  <si>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</si>
  <si>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</si>
  <si>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</si>
  <si>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</si>
  <si>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</si>
  <si>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</si>
  <si>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</si>
  <si>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</si>
  <si>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</si>
  <si>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</si>
  <si>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</si>
  <si>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</si>
  <si>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</si>
  <si>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</si>
  <si>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</si>
  <si>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</si>
  <si>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</si>
  <si>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</si>
  <si>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</si>
  <si>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</si>
  <si>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</si>
  <si>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</si>
  <si>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</si>
  <si>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</si>
  <si>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</si>
  <si>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</si>
  <si>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</si>
  <si>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</si>
  <si>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</si>
  <si>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</si>
  <si>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</si>
  <si>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</si>
  <si>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</si>
  <si>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</si>
  <si>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</si>
  <si>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</si>
  <si>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</si>
  <si>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</si>
  <si>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</si>
  <si>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</si>
  <si>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</si>
  <si>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</si>
  <si>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</si>
  <si>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</si>
  <si>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</si>
  <si>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</si>
  <si>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</si>
  <si>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</si>
  <si>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</si>
  <si>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</si>
  <si>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</si>
  <si>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</si>
  <si>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</si>
  <si>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</si>
  <si>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</si>
  <si>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</si>
  <si>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</si>
  <si>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</si>
  <si>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</si>
  <si>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</si>
  <si>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</si>
  <si>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</si>
  <si>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</si>
  <si>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</si>
  <si>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</si>
  <si>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</si>
  <si>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</si>
  <si>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</si>
  <si>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</si>
  <si>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</si>
  <si>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</si>
  <si>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</si>
  <si>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</si>
  <si>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</si>
  <si>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</si>
  <si>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</si>
  <si>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</si>
  <si>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</si>
  <si>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</si>
  <si>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</si>
  <si>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</si>
  <si>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</si>
  <si>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</si>
  <si>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</si>
  <si>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</si>
  <si>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</si>
  <si>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</si>
  <si>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</si>
  <si>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</si>
  <si>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</si>
  <si>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</si>
  <si>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</si>
  <si>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</si>
  <si>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</si>
  <si>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</si>
  <si>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</si>
  <si>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</si>
  <si>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</si>
  <si>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</si>
  <si>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</si>
  <si>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</si>
  <si>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</si>
  <si>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</si>
  <si>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</si>
  <si>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</si>
  <si>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</si>
  <si>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</si>
  <si>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</si>
  <si>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</si>
  <si>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</si>
  <si>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</si>
  <si>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</si>
  <si>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</si>
  <si>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</si>
  <si>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</si>
  <si>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</si>
  <si>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</si>
  <si>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</si>
  <si>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</si>
  <si>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</si>
  <si>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</si>
  <si>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</si>
  <si>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</si>
  <si>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</si>
  <si>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</si>
  <si>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</si>
  <si>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</si>
  <si>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</si>
  <si>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</si>
  <si>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</si>
  <si>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</si>
  <si>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</si>
  <si>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</si>
  <si>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</si>
  <si>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</si>
  <si>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</si>
  <si>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</si>
  <si>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</si>
  <si>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</si>
  <si>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</si>
  <si>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</si>
  <si>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</si>
  <si>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</si>
  <si>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</si>
  <si>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</si>
  <si>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</si>
  <si>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</si>
  <si>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</si>
  <si>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</si>
  <si>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</si>
  <si>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</si>
  <si>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</si>
  <si>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</si>
  <si>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</si>
  <si>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</si>
  <si>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</si>
  <si>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</si>
  <si>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</si>
  <si>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</si>
  <si>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</si>
  <si>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</si>
  <si>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</si>
  <si>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</si>
  <si>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</si>
  <si>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</si>
  <si>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</si>
  <si>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</si>
  <si>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</si>
  <si>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</si>
  <si>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</si>
  <si>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</si>
  <si>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</si>
  <si>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</si>
  <si>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</si>
  <si>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</si>
  <si>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</si>
  <si>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</si>
  <si>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</si>
  <si>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</si>
  <si>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</si>
  <si>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</si>
  <si>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</si>
  <si>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</si>
  <si>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</si>
  <si>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</si>
  <si>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</si>
  <si>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</si>
  <si>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</si>
  <si>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</si>
  <si>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</si>
  <si>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</si>
  <si>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</si>
  <si>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</si>
  <si>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</si>
  <si>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</si>
  <si>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</si>
  <si>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</si>
  <si>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</si>
  <si>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</si>
  <si>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</si>
  <si>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</si>
  <si>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</si>
  <si>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</si>
  <si>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</si>
  <si>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</si>
  <si>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</si>
  <si>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</si>
  <si>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</si>
  <si>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</si>
  <si>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</si>
  <si>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</si>
  <si>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</si>
  <si>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</si>
  <si>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</si>
  <si>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</si>
  <si>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</si>
  <si>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</si>
  <si>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</si>
  <si>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</si>
  <si>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</si>
  <si>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</si>
  <si>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</si>
  <si>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</si>
  <si>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</si>
  <si>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</si>
  <si>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</si>
  <si>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</si>
  <si>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</si>
  <si>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</si>
  <si>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</si>
  <si>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</si>
  <si>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</si>
  <si>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</si>
  <si>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</si>
  <si>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</si>
  <si>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</si>
  <si>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</si>
  <si>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</si>
  <si>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</si>
  <si>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</si>
  <si>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</si>
  <si>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</si>
  <si>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</si>
  <si>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</si>
  <si>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</si>
  <si>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</si>
  <si>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</si>
  <si>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</si>
  <si>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</si>
  <si>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</si>
  <si>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</si>
  <si>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</si>
  <si>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</si>
  <si>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</si>
  <si>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</si>
  <si>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</si>
  <si>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</si>
  <si>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</si>
  <si>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</si>
  <si>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</si>
  <si>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</si>
  <si>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</si>
  <si>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</si>
  <si>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</si>
  <si>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</si>
  <si>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</si>
  <si>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</si>
  <si>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</si>
  <si>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</si>
  <si>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</si>
  <si>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</si>
  <si>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</si>
  <si>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</si>
  <si>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</si>
  <si>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</si>
  <si>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</si>
  <si>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</si>
  <si>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</si>
  <si>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</si>
  <si>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</si>
  <si>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</si>
  <si>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</si>
  <si>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</si>
  <si>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</si>
  <si>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</si>
  <si>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</si>
  <si>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</si>
  <si>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</si>
  <si>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</si>
  <si>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</si>
  <si>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</si>
  <si>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</si>
  <si>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</si>
  <si>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</si>
  <si>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</si>
  <si>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</si>
  <si>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</si>
  <si>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</si>
  <si>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</si>
  <si>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</si>
  <si>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</si>
  <si>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</si>
  <si>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</si>
  <si>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</si>
  <si>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</si>
  <si>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</si>
  <si>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</si>
  <si>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</si>
  <si>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</si>
  <si>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</si>
  <si>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</si>
  <si>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</si>
  <si>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</si>
  <si>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</si>
  <si>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</si>
  <si>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</si>
  <si>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</si>
  <si>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</si>
  <si>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</si>
  <si>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</si>
  <si>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</si>
  <si>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</si>
  <si>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</si>
  <si>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</si>
  <si>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</si>
  <si>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</si>
  <si>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</si>
  <si>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</si>
  <si>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</si>
  <si>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</si>
  <si>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</si>
  <si>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</si>
  <si>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</si>
  <si>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</si>
  <si>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</si>
  <si>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</si>
  <si>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</si>
  <si>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</si>
  <si>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</si>
  <si>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</si>
  <si>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</si>
  <si>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</si>
  <si>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</si>
  <si>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</si>
  <si>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</si>
  <si>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</si>
  <si>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</si>
  <si>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</si>
  <si>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</si>
  <si>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</si>
  <si>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</si>
  <si>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</si>
  <si>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</si>
  <si>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</si>
  <si>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</si>
  <si>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</si>
  <si>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</si>
  <si>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</si>
  <si>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</si>
  <si>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</si>
  <si>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</si>
  <si>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</si>
  <si>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</si>
  <si>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</si>
  <si>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</si>
  <si>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</si>
  <si>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</si>
  <si>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</si>
  <si>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</si>
  <si>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</si>
  <si>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</si>
  <si>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</si>
  <si>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</si>
  <si>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</si>
  <si>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</si>
  <si>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</si>
  <si>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</si>
  <si>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</si>
  <si>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</si>
  <si>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</si>
  <si>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</si>
  <si>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</si>
  <si>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</si>
  <si>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</si>
  <si>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</si>
  <si>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</si>
  <si>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</si>
  <si>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</si>
  <si>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</si>
  <si>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</si>
  <si>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</si>
  <si>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</si>
  <si>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</si>
  <si>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</si>
  <si>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</si>
  <si>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</si>
  <si>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</si>
  <si>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</si>
  <si>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</si>
  <si>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</si>
  <si>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</si>
  <si>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</si>
  <si>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</si>
  <si>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</si>
  <si>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</si>
  <si>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</si>
  <si>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</si>
  <si>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</si>
  <si>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</si>
  <si>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</si>
  <si>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</si>
  <si>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</si>
  <si>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</si>
  <si>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</si>
  <si>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</si>
  <si>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</si>
  <si>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</si>
  <si>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</si>
  <si>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</si>
  <si>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</si>
  <si>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</si>
  <si>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</si>
  <si>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</si>
  <si>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</si>
  <si>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</si>
  <si>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</si>
  <si>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</si>
  <si>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</si>
  <si>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</si>
  <si>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</si>
  <si>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</si>
  <si>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</si>
  <si>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</si>
  <si>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</si>
  <si>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</si>
  <si>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</si>
  <si>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</si>
  <si>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</si>
  <si>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</si>
  <si>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</si>
  <si>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</si>
  <si>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</si>
  <si>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</si>
  <si>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</si>
  <si>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</si>
  <si>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</si>
  <si>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</si>
  <si>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</si>
  <si>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</si>
  <si>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</si>
  <si>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</si>
  <si>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</si>
  <si>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</si>
  <si>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</si>
  <si>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</si>
  <si>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</si>
  <si>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</si>
  <si>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</si>
  <si>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</si>
  <si>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</si>
  <si>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</si>
  <si>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</si>
  <si>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</si>
  <si>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</si>
  <si>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</si>
  <si>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</si>
  <si>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</si>
  <si>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</si>
  <si>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</si>
  <si>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</si>
  <si>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</si>
  <si>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</si>
  <si>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</si>
  <si>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</si>
  <si>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</si>
  <si>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</si>
  <si>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</si>
  <si>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</si>
  <si>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</si>
  <si>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</si>
  <si>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</si>
  <si>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</si>
  <si>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</si>
  <si>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</si>
  <si>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</si>
  <si>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</si>
  <si>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</si>
  <si>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</si>
  <si>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</si>
  <si>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</si>
  <si>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</si>
  <si>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</si>
  <si>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</si>
  <si>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</si>
  <si>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</si>
  <si>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</si>
  <si>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</si>
  <si>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</si>
  <si>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</si>
  <si>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</si>
  <si>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</si>
  <si>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</si>
  <si>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</si>
  <si>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</si>
  <si>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</si>
  <si>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</si>
  <si>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</si>
  <si>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</si>
  <si>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</si>
  <si>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</si>
  <si>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</si>
  <si>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</si>
  <si>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</si>
  <si>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</si>
  <si>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</si>
  <si>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</si>
  <si>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</si>
  <si>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</si>
  <si>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</si>
  <si>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</si>
  <si>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</si>
  <si>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</si>
  <si>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</si>
  <si>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</si>
  <si>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</si>
  <si>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</si>
  <si>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</si>
  <si>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</si>
  <si>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</si>
  <si>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</si>
  <si>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</si>
  <si>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</si>
  <si>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</si>
  <si>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</si>
  <si>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</si>
  <si>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</si>
  <si>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</si>
  <si>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</si>
  <si>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</si>
  <si>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</si>
  <si>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</si>
  <si>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</si>
  <si>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</si>
  <si>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</si>
  <si>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</si>
  <si>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</si>
  <si>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</si>
  <si>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</si>
  <si>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</si>
  <si>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</si>
  <si>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</si>
  <si>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</si>
  <si>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</si>
  <si>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</si>
  <si>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</si>
  <si>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</si>
  <si>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</si>
  <si>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</si>
  <si>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</si>
  <si>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</si>
  <si>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</si>
  <si>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</si>
  <si>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</si>
  <si>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</si>
  <si>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</si>
  <si>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</si>
  <si>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</si>
  <si>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</si>
  <si>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</si>
  <si>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</si>
  <si>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</si>
  <si>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</si>
  <si>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</si>
  <si>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</si>
  <si>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</si>
  <si>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</si>
  <si>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</si>
  <si>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</si>
  <si>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</si>
  <si>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</si>
  <si>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</si>
  <si>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</si>
  <si>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</si>
  <si>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</si>
  <si>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</si>
  <si>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</si>
  <si>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</si>
  <si>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</si>
  <si>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</si>
  <si>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</si>
  <si>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</si>
  <si>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</si>
  <si>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</si>
  <si>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</si>
  <si>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</si>
  <si>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</si>
  <si>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</si>
  <si>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</si>
  <si>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</si>
  <si>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</si>
  <si>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</si>
  <si>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</si>
  <si>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</si>
  <si>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</si>
  <si>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</si>
  <si>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</si>
  <si>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</si>
  <si>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</si>
  <si>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</si>
  <si>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</si>
  <si>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</si>
  <si>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</si>
  <si>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</si>
  <si>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</si>
  <si>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</si>
  <si>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</si>
  <si>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</si>
  <si>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</si>
  <si>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</si>
  <si>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</si>
  <si>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</si>
  <si>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</si>
  <si>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</si>
  <si>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</si>
  <si>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</si>
  <si>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</si>
  <si>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</si>
  <si>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</si>
  <si>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</si>
  <si>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</si>
  <si>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</si>
  <si>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</si>
  <si>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</si>
  <si>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</si>
  <si>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</si>
  <si>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</si>
  <si>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</si>
  <si>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</si>
  <si>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</si>
  <si>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</si>
  <si>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</si>
  <si>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</si>
  <si>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</si>
  <si>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</si>
  <si>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</si>
  <si>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</si>
  <si>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</si>
  <si>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</si>
  <si>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</si>
  <si>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</si>
  <si>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</si>
  <si>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</si>
  <si>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</si>
  <si>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</si>
  <si>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</si>
  <si>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</si>
  <si>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</si>
  <si>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</si>
  <si>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</si>
  <si>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</si>
  <si>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</si>
  <si>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</si>
  <si>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</si>
  <si>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</si>
  <si>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</si>
  <si>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</si>
  <si>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</si>
  <si>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</si>
  <si>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</si>
  <si>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</si>
  <si>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</si>
  <si>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</si>
  <si>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</si>
  <si>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</si>
  <si>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</si>
  <si>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</si>
  <si>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</si>
  <si>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</si>
  <si>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</si>
  <si>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</si>
  <si>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</si>
  <si>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</si>
  <si>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</si>
  <si>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</si>
  <si>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</si>
  <si>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</si>
  <si>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</si>
  <si>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</si>
  <si>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</si>
  <si>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</si>
  <si>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</si>
  <si>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</si>
  <si>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</si>
  <si>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</si>
  <si>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</si>
  <si>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</si>
  <si>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</si>
  <si>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</si>
  <si>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</si>
  <si>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</si>
  <si>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</si>
  <si>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</si>
  <si>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</si>
  <si>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</si>
  <si>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</si>
  <si>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</si>
  <si>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</si>
  <si>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</si>
  <si>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</si>
  <si>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</si>
  <si>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</si>
  <si>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</si>
  <si>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</si>
  <si>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</si>
  <si>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</si>
  <si>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</si>
  <si>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</si>
  <si>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</si>
  <si>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</si>
  <si>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</si>
  <si>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</si>
  <si>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</si>
  <si>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</si>
  <si>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</si>
  <si>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</si>
  <si>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</si>
  <si>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</si>
  <si>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</si>
  <si>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</si>
  <si>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</si>
  <si>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</si>
  <si>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</si>
  <si>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</si>
  <si>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</si>
  <si>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</si>
  <si>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</si>
  <si>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</si>
  <si>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</si>
  <si>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</si>
  <si>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</si>
  <si>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</si>
  <si>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</si>
  <si>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</si>
  <si>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</si>
  <si>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</si>
  <si>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</si>
  <si>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</si>
  <si>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</si>
  <si>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</si>
  <si>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</si>
  <si>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</si>
  <si>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</si>
  <si>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</si>
  <si>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</si>
  <si>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</si>
  <si>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</si>
  <si>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</si>
  <si>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</si>
  <si>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</si>
  <si>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</si>
  <si>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</si>
  <si>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</si>
  <si>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</si>
  <si>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</si>
  <si>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</si>
  <si>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</si>
  <si>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</si>
  <si>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</si>
  <si>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</si>
  <si>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</si>
  <si>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</si>
  <si>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</si>
  <si>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</si>
  <si>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</si>
  <si>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</si>
  <si>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</si>
  <si>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</si>
  <si>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</si>
  <si>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</si>
  <si>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</si>
  <si>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</si>
  <si>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</si>
  <si>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</si>
  <si>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</si>
  <si>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</si>
  <si>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</si>
  <si>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</si>
  <si>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</si>
  <si>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</si>
  <si>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</si>
  <si>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</si>
  <si>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</si>
  <si>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</si>
  <si>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</si>
  <si>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</si>
  <si>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</si>
  <si>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</si>
  <si>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</si>
  <si>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</si>
  <si>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</si>
  <si>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</si>
  <si>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</si>
  <si>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</si>
  <si>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</si>
  <si>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</si>
  <si>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</si>
  <si>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</si>
  <si>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</si>
  <si>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</si>
  <si>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</si>
  <si>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</si>
  <si>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</si>
  <si>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</si>
  <si>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</si>
  <si>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</si>
  <si>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</si>
  <si>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</si>
  <si>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</si>
  <si>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</si>
  <si>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</si>
  <si>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</si>
  <si>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</si>
  <si>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</si>
  <si>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</si>
  <si>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</si>
  <si>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</si>
  <si>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</si>
  <si>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</si>
  <si>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</si>
  <si>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</si>
  <si>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</si>
  <si>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</si>
  <si>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</si>
  <si>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</si>
  <si>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</si>
  <si>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</si>
  <si>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</si>
  <si>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</si>
  <si>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</si>
  <si>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</si>
  <si>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</si>
  <si>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</si>
  <si>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</si>
  <si>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</si>
  <si>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</si>
  <si>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</si>
  <si>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</si>
  <si>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</si>
  <si>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</si>
  <si>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</si>
  <si>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</si>
  <si>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</si>
  <si>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</si>
  <si>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</si>
  <si>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</si>
  <si>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</si>
  <si>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</si>
  <si>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</si>
  <si>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</si>
  <si>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</si>
  <si>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</si>
  <si>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</si>
  <si>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</si>
  <si>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</si>
  <si>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</si>
  <si>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</si>
  <si>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</si>
  <si>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</si>
  <si>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</si>
  <si>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</si>
  <si>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</si>
  <si>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</si>
  <si>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</si>
  <si>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</si>
  <si>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</si>
  <si>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</si>
  <si>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</si>
  <si>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</si>
  <si>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</si>
  <si>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</si>
  <si>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</si>
  <si>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</si>
  <si>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</si>
  <si>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</si>
  <si>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</si>
  <si>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</si>
  <si>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</si>
  <si>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</si>
  <si>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</si>
  <si>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</si>
  <si>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</si>
  <si>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</si>
  <si>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</si>
  <si>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</si>
  <si>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</si>
  <si>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</si>
  <si>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</si>
  <si>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</si>
  <si>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</si>
  <si>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</si>
  <si>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</si>
  <si>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</si>
  <si>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</si>
  <si>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</si>
  <si>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</si>
  <si>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</si>
  <si>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</si>
  <si>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</si>
  <si>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</si>
  <si>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</si>
  <si>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</si>
  <si>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</si>
  <si>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</si>
  <si>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</si>
  <si>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</si>
  <si>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</si>
  <si>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</si>
  <si>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</si>
  <si>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</si>
  <si>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</si>
  <si>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</si>
  <si>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</si>
  <si>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</si>
  <si>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</si>
  <si>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</si>
  <si>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</si>
  <si>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</si>
  <si>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</si>
  <si>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</si>
  <si>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</si>
  <si>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</si>
  <si>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</si>
  <si>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</si>
  <si>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</si>
  <si>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</si>
  <si>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</si>
  <si>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</si>
  <si>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</si>
  <si>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</si>
  <si>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</si>
  <si>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</si>
  <si>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</si>
  <si>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</si>
  <si>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</si>
  <si>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</si>
  <si>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</si>
  <si>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</si>
  <si>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</si>
  <si>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</si>
  <si>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</si>
  <si>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</si>
  <si>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</si>
  <si>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</si>
  <si>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</si>
  <si>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</si>
  <si>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</si>
  <si>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</si>
  <si>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</si>
  <si>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</si>
  <si>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</si>
  <si>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</si>
  <si>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</si>
  <si>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</si>
  <si>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</si>
  <si>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</si>
  <si>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</si>
  <si>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</si>
  <si>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</si>
  <si>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</si>
  <si>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</si>
  <si>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</si>
  <si>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</si>
  <si>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</si>
  <si>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</si>
  <si>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</si>
  <si>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</si>
  <si>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</si>
  <si>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</si>
  <si>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</si>
  <si>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</si>
  <si>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</si>
  <si>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</si>
  <si>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</si>
  <si>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</si>
  <si>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</si>
  <si>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</si>
  <si>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</si>
  <si>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</si>
  <si>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</si>
  <si>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</si>
  <si>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</si>
  <si>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</si>
  <si>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</si>
  <si>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</si>
  <si>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</si>
  <si>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</si>
  <si>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</si>
  <si>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</si>
  <si>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</si>
  <si>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</si>
  <si>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</si>
  <si>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</si>
  <si>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</si>
  <si>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</si>
  <si>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</si>
  <si>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</si>
  <si>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</si>
  <si>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</si>
  <si>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</si>
  <si>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</si>
  <si>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</si>
  <si>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</si>
  <si>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</si>
  <si>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</si>
  <si>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</si>
  <si>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</si>
  <si>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</si>
  <si>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</si>
  <si>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</si>
  <si>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</si>
  <si>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</si>
  <si>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</si>
  <si>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</si>
  <si>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</si>
  <si>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</si>
  <si>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</si>
  <si>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</si>
  <si>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</si>
  <si>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</si>
  <si>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</si>
  <si>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</si>
  <si>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</si>
  <si>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</si>
  <si>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</si>
  <si>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</si>
  <si>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</si>
  <si>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</si>
  <si>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</si>
  <si>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</si>
  <si>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</si>
  <si>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</si>
  <si>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</si>
  <si>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</si>
  <si>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</si>
  <si>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</si>
  <si>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</si>
  <si>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</si>
  <si>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</si>
  <si>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</si>
  <si>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</si>
  <si>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</si>
  <si>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</si>
  <si>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</si>
  <si>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</si>
  <si>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</si>
  <si>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</si>
  <si>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</si>
  <si>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</si>
  <si>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</si>
  <si>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</si>
  <si>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</si>
  <si>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</si>
  <si>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</si>
  <si>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</si>
  <si>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</si>
  <si>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</si>
  <si>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</si>
  <si>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</si>
  <si>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</si>
  <si>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</si>
  <si>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</si>
  <si>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</si>
  <si>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</si>
  <si>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</si>
  <si>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</si>
  <si>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</si>
  <si>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</si>
  <si>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</si>
  <si>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</si>
  <si>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</si>
  <si>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</si>
  <si>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</si>
  <si>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</si>
  <si>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</si>
  <si>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</si>
  <si>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</si>
  <si>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</si>
  <si>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</si>
  <si>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</si>
  <si>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</si>
  <si>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</si>
  <si>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</si>
  <si>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</si>
  <si>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</si>
  <si>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</si>
  <si>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</si>
  <si>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</si>
  <si>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</si>
  <si>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</si>
  <si>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</si>
  <si>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</si>
  <si>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</si>
  <si>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</si>
  <si>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</si>
  <si>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</si>
  <si>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</si>
  <si>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</si>
  <si>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</si>
  <si>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</si>
  <si>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</si>
  <si>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</si>
  <si>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</si>
  <si>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</si>
  <si>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</si>
  <si>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</si>
  <si>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</si>
  <si>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</si>
  <si>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</si>
  <si>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</si>
  <si>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</si>
  <si>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</si>
  <si>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</si>
  <si>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</si>
  <si>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</si>
  <si>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</si>
  <si>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</si>
  <si>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</si>
  <si>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</si>
  <si>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</si>
  <si>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</si>
  <si>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</si>
  <si>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</si>
  <si>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</si>
  <si>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</si>
  <si>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</si>
  <si>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</si>
  <si>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</si>
  <si>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</si>
  <si>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</si>
  <si>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</si>
  <si>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</si>
  <si>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</si>
  <si>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</si>
  <si>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</si>
  <si>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</si>
  <si>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</si>
  <si>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</si>
  <si>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</si>
  <si>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</si>
  <si>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</si>
  <si>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</si>
  <si>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</si>
  <si>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</si>
  <si>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</si>
  <si>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</si>
  <si>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</si>
  <si>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</si>
  <si>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</si>
  <si>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</si>
  <si>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</si>
  <si>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</si>
  <si>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</si>
  <si>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</si>
  <si>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</si>
  <si>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</si>
  <si>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</si>
  <si>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</si>
  <si>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</si>
  <si>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</si>
  <si>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</si>
  <si>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</si>
  <si>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</si>
  <si>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</si>
  <si>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</si>
  <si>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</si>
  <si>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</si>
  <si>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</si>
  <si>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</si>
  <si>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</si>
  <si>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</si>
  <si>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</si>
  <si>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</si>
  <si>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</si>
  <si>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</si>
  <si>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</si>
  <si>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</si>
  <si>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</si>
  <si>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</si>
  <si>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</si>
  <si>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</si>
  <si>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</si>
  <si>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</si>
  <si>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</si>
  <si>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</si>
  <si>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</si>
  <si>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</si>
  <si>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</si>
  <si>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</si>
  <si>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</si>
  <si>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</si>
  <si>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</si>
  <si>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</si>
  <si>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</si>
  <si>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</si>
  <si>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</si>
  <si>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</si>
  <si>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</si>
  <si>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</si>
  <si>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</si>
  <si>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</si>
  <si>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</si>
  <si>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</si>
  <si>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</si>
  <si>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</si>
  <si>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</si>
  <si>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</si>
  <si>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</si>
  <si>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</si>
  <si>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</si>
  <si>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</si>
  <si>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</si>
  <si>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</si>
  <si>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</si>
  <si>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</si>
  <si>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</si>
  <si>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</si>
  <si>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</si>
  <si>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</si>
  <si>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</si>
  <si>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</si>
  <si>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</si>
  <si>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</si>
  <si>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</si>
  <si>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</si>
  <si>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</si>
  <si>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</si>
  <si>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</si>
  <si>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</si>
  <si>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</si>
  <si>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</si>
  <si>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</si>
  <si>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</si>
  <si>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</si>
  <si>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</si>
  <si>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</si>
  <si>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</si>
  <si>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</si>
  <si>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</si>
  <si>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</si>
  <si>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</si>
  <si>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</si>
  <si>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</si>
  <si>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</si>
  <si>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</si>
  <si>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</si>
  <si>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</si>
  <si>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</si>
  <si>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</si>
  <si>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</si>
  <si>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</si>
  <si>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</si>
  <si>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</si>
  <si>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</si>
  <si>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</si>
  <si>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</si>
  <si>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</si>
  <si>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</si>
  <si>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</si>
  <si>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</si>
  <si>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</si>
  <si>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</si>
  <si>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</si>
  <si>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</si>
  <si>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</si>
  <si>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</si>
  <si>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</si>
  <si>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</si>
  <si>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</si>
  <si>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</si>
  <si>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</si>
  <si>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</si>
  <si>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</si>
  <si>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</si>
  <si>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</si>
  <si>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</si>
  <si>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</si>
  <si>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</si>
  <si>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</si>
  <si>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</si>
  <si>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</si>
  <si>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</si>
  <si>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</si>
  <si>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</si>
  <si>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</si>
  <si>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</si>
  <si>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</si>
  <si>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</si>
  <si>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</si>
  <si>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</si>
  <si>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</si>
  <si>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</si>
  <si>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</si>
  <si>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</si>
  <si>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</si>
  <si>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</si>
  <si>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</si>
  <si>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</si>
  <si>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</si>
  <si>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</si>
  <si>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</si>
  <si>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</si>
  <si>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</si>
  <si>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</si>
  <si>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</si>
  <si>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</si>
  <si>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</si>
  <si>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</si>
  <si>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</si>
  <si>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</si>
  <si>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</si>
  <si>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</si>
  <si>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</si>
  <si>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</si>
  <si>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</si>
  <si>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</si>
  <si>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</si>
  <si>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</si>
  <si>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</si>
  <si>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</si>
  <si>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</si>
  <si>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</si>
  <si>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</si>
  <si>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</si>
  <si>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</si>
  <si>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</si>
  <si>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</si>
  <si>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</si>
  <si>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</si>
  <si>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</si>
  <si>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</si>
  <si>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</si>
  <si>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</si>
  <si>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</si>
  <si>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</si>
  <si>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</si>
  <si>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</si>
  <si>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</si>
  <si>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</si>
  <si>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</si>
  <si>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</si>
  <si>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</si>
  <si>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</si>
  <si>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</si>
  <si>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</si>
  <si>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</si>
  <si>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</si>
  <si>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</si>
  <si>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</si>
  <si>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</si>
  <si>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</si>
  <si>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</si>
  <si>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</si>
  <si>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</si>
  <si>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</si>
  <si>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</si>
  <si>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</si>
  <si>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</si>
  <si>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</si>
  <si>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</si>
  <si>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</si>
  <si>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</si>
  <si>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</si>
  <si>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</si>
  <si>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</si>
  <si>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</si>
  <si>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</si>
  <si>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</si>
  <si>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</si>
  <si>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</si>
  <si>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</si>
  <si>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</si>
  <si>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</si>
  <si>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</si>
  <si>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</si>
  <si>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</si>
  <si>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</si>
  <si>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</si>
  <si>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</si>
  <si>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</si>
  <si>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</si>
  <si>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</si>
  <si>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</si>
  <si>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</si>
  <si>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</si>
  <si>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</si>
  <si>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</si>
  <si>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</si>
  <si>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</si>
  <si>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</si>
  <si>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</si>
  <si>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</si>
  <si>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</si>
  <si>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</si>
  <si>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</si>
  <si>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</si>
  <si>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</si>
  <si>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</si>
  <si>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</si>
  <si>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</si>
  <si>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</si>
  <si>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</si>
  <si>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</si>
  <si>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</si>
  <si>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</si>
  <si>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</si>
  <si>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</si>
  <si>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</si>
  <si>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</si>
  <si>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</si>
  <si>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</si>
  <si>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</si>
  <si>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</si>
  <si>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</si>
  <si>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</si>
  <si>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</si>
  <si>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</si>
  <si>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</si>
  <si>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</si>
  <si>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</si>
  <si>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</si>
  <si>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</si>
  <si>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</si>
  <si>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</si>
  <si>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</si>
  <si>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</si>
  <si>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</si>
  <si>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</si>
  <si>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</si>
  <si>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</si>
  <si>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</si>
  <si>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</si>
  <si>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</si>
  <si>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</si>
  <si>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</si>
  <si>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</si>
  <si>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</si>
  <si>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</si>
  <si>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</si>
  <si>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</si>
  <si>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</si>
  <si>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</si>
  <si>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</si>
  <si>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</si>
  <si>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</si>
  <si>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</si>
  <si>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</si>
  <si>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</si>
  <si>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</si>
  <si>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</si>
  <si>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</si>
  <si>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</si>
  <si>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</si>
  <si>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</si>
  <si>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</si>
  <si>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</si>
  <si>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</si>
  <si>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</si>
  <si>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</si>
  <si>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</si>
  <si>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</si>
  <si>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</si>
  <si>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</si>
  <si>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</si>
  <si>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</si>
  <si>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</si>
  <si>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</si>
  <si>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</si>
  <si>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</si>
  <si>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</si>
  <si>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</si>
  <si>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</si>
  <si>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</si>
  <si>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</si>
  <si>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</si>
  <si>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</si>
  <si>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</si>
  <si>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</si>
  <si>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</si>
  <si>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</si>
  <si>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</si>
  <si>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</si>
  <si>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</si>
  <si>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</si>
  <si>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</si>
  <si>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</si>
  <si>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</si>
  <si>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</si>
  <si>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</si>
  <si>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</si>
  <si>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</si>
  <si>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</si>
  <si>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</si>
  <si>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</si>
  <si>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</si>
  <si>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</si>
  <si>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</si>
  <si>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</si>
  <si>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</si>
  <si>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</si>
  <si>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</si>
  <si>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</si>
  <si>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</si>
  <si>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</si>
  <si>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</si>
  <si>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</si>
  <si>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</si>
  <si>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</si>
  <si>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</si>
  <si>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</si>
  <si>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</si>
  <si>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</si>
  <si>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</si>
  <si>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</si>
  <si>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</si>
  <si>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</si>
  <si>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</si>
  <si>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</si>
  <si>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</si>
  <si>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</si>
  <si>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</si>
  <si>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</si>
  <si>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</si>
  <si>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</si>
  <si>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</si>
  <si>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</si>
  <si>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</si>
  <si>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</si>
  <si>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</si>
  <si>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</si>
  <si>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</si>
  <si>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</si>
  <si>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</si>
  <si>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</si>
  <si>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</si>
  <si>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</si>
  <si>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</si>
  <si>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</si>
  <si>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</si>
  <si>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</si>
  <si>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</si>
  <si>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</si>
  <si>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</si>
  <si>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</si>
  <si>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</si>
  <si>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</si>
  <si>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</si>
  <si>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</si>
  <si>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</si>
  <si>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</si>
  <si>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</si>
  <si>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</si>
  <si>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</si>
  <si>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</si>
  <si>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</si>
  <si>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</si>
  <si>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</si>
  <si>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</si>
  <si>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</si>
  <si>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</si>
  <si>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</si>
  <si>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</si>
  <si>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</si>
  <si>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</si>
  <si>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</si>
  <si>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</si>
  <si>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</si>
  <si>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</si>
  <si>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</si>
  <si>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</si>
  <si>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</si>
  <si>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</si>
  <si>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</si>
  <si>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</si>
  <si>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</si>
  <si>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</si>
  <si>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</si>
  <si>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</si>
  <si>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</si>
  <si>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</si>
  <si>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</si>
  <si>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</si>
  <si>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</si>
  <si>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</si>
  <si>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</si>
  <si>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</si>
  <si>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</si>
  <si>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</si>
  <si>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</si>
  <si>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</si>
  <si>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</si>
  <si>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</si>
  <si>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</si>
  <si>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</si>
  <si>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</si>
  <si>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</si>
  <si>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</si>
  <si>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</si>
  <si>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</si>
  <si>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</si>
  <si>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</si>
  <si>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</si>
  <si>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</si>
  <si>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</si>
  <si>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</si>
  <si>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</si>
  <si>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</si>
  <si>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</si>
  <si>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</si>
  <si>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</si>
  <si>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</si>
  <si>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</si>
  <si>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</si>
  <si>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</si>
  <si>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</si>
  <si>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</si>
  <si>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</si>
  <si>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</si>
  <si>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</si>
  <si>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</si>
  <si>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</si>
  <si>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</si>
  <si>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</si>
  <si>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</si>
  <si>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</si>
  <si>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</si>
  <si>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</si>
  <si>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</si>
  <si>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</si>
  <si>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</si>
  <si>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</si>
  <si>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</si>
  <si>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</si>
  <si>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</si>
  <si>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</si>
  <si>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</si>
  <si>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</si>
  <si>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</si>
  <si>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</si>
  <si>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</si>
  <si>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</si>
  <si>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</si>
  <si>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</si>
  <si>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</si>
  <si>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</si>
  <si>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</si>
  <si>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</si>
  <si>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</si>
  <si>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</si>
  <si>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</si>
  <si>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</si>
  <si>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</si>
  <si>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</si>
  <si>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</si>
  <si>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</si>
  <si>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</si>
  <si>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</si>
  <si>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</si>
  <si>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</si>
  <si>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</si>
  <si>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</si>
  <si>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</si>
  <si>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</si>
  <si>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</si>
  <si>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</si>
  <si>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</si>
  <si>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</si>
  <si>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</si>
  <si>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</si>
  <si>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</si>
  <si>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</si>
  <si>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</si>
  <si>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</si>
  <si>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</si>
  <si>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</si>
  <si>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</si>
  <si>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</si>
  <si>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</si>
  <si>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</si>
  <si>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</si>
  <si>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</si>
  <si>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</si>
  <si>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</si>
  <si>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</si>
  <si>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</si>
  <si>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</si>
  <si>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</si>
  <si>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</si>
  <si>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</si>
  <si>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</si>
  <si>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</si>
  <si>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</si>
  <si>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</si>
  <si>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</si>
  <si>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</si>
  <si>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</si>
  <si>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</si>
  <si>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</si>
  <si>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</si>
  <si>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</si>
  <si>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</si>
  <si>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</si>
  <si>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</si>
  <si>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</si>
  <si>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</si>
  <si>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</si>
  <si>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</si>
  <si>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</si>
  <si>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</si>
  <si>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</si>
  <si>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</si>
  <si>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</si>
  <si>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</si>
  <si>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</si>
  <si>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</si>
  <si>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</si>
  <si>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</si>
  <si>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</si>
  <si>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</si>
  <si>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</si>
  <si>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</si>
  <si>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</si>
  <si>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</si>
  <si>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</si>
  <si>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</si>
  <si>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</si>
  <si>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</si>
  <si>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</si>
  <si>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</si>
  <si>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</si>
  <si>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</si>
  <si>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</si>
  <si>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</si>
  <si>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</si>
  <si>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</si>
  <si>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</si>
  <si>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</si>
  <si>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</si>
  <si>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</si>
  <si>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</si>
  <si>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</si>
  <si>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</si>
  <si>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</si>
  <si>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</si>
  <si>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</si>
  <si>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</si>
  <si>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</si>
  <si>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</si>
  <si>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</si>
  <si>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</si>
  <si>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</si>
  <si>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</si>
  <si>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</si>
  <si>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</si>
  <si>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</si>
  <si>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</si>
  <si>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</si>
  <si>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</si>
  <si>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</si>
  <si>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</si>
  <si>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</si>
  <si>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</si>
  <si>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</si>
  <si>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</si>
  <si>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</si>
  <si>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</si>
  <si>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</si>
  <si>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</si>
  <si>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</si>
  <si>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</si>
  <si>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</si>
  <si>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</si>
  <si>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</si>
  <si>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</si>
  <si>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</si>
  <si>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</si>
  <si>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</si>
  <si>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</si>
  <si>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</si>
  <si>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</si>
  <si>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</si>
  <si>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</si>
  <si>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</si>
  <si>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</si>
  <si>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</si>
  <si>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</si>
  <si>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</si>
  <si>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</si>
  <si>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</si>
  <si>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</si>
  <si>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</si>
  <si>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</si>
  <si>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</si>
  <si>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</si>
  <si>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</si>
  <si>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</si>
  <si>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</si>
  <si>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</si>
  <si>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</si>
  <si>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</si>
  <si>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</si>
  <si>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</si>
  <si>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</si>
  <si>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</si>
  <si>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</si>
  <si>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</si>
  <si>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</si>
  <si>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</si>
  <si>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</si>
  <si>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</si>
  <si>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</si>
  <si>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</si>
  <si>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</si>
  <si>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</si>
  <si>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</si>
  <si>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</si>
  <si>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</si>
  <si>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</si>
  <si>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</si>
  <si>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</si>
  <si>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</si>
  <si>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</si>
  <si>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</si>
  <si>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</si>
  <si>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</si>
  <si>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</si>
  <si>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</si>
  <si>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</si>
  <si>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</si>
  <si>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</si>
  <si>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</si>
  <si>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</si>
  <si>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</si>
  <si>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</si>
  <si>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</si>
  <si>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</si>
  <si>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</si>
  <si>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</si>
  <si>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</si>
  <si>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</si>
  <si>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</si>
  <si>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</si>
  <si>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</si>
  <si>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</si>
  <si>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</si>
  <si>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</si>
  <si>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</si>
  <si>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</si>
  <si>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</si>
  <si>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</si>
  <si>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</si>
  <si>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</si>
  <si>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</si>
  <si>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</si>
  <si>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</si>
  <si>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</si>
  <si>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</si>
  <si>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</si>
  <si>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</si>
  <si>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</si>
  <si>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</si>
  <si>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</si>
  <si>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</si>
  <si>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</si>
  <si>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</si>
  <si>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</si>
  <si>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</si>
  <si>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</si>
  <si>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</si>
  <si>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</si>
  <si>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</si>
  <si>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</si>
  <si>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</si>
  <si>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</si>
  <si>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</si>
  <si>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</si>
  <si>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</si>
  <si>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</si>
  <si>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</si>
  <si>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</si>
  <si>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</si>
  <si>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</si>
  <si>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</si>
  <si>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</si>
  <si>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</si>
  <si>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</si>
  <si>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</si>
  <si>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</si>
  <si>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</si>
  <si>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</si>
  <si>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</si>
  <si>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</si>
  <si>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</si>
  <si>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</si>
  <si>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</si>
  <si>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</si>
  <si>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</si>
  <si>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</si>
  <si>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</si>
  <si>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</si>
  <si>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</si>
  <si>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</si>
  <si>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</si>
  <si>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</si>
  <si>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</si>
  <si>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</si>
  <si>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</si>
  <si>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</si>
  <si>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</si>
  <si>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</si>
  <si>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</si>
  <si>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</si>
  <si>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</si>
  <si>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</si>
  <si>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</si>
  <si>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</si>
  <si>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</si>
  <si>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</si>
  <si>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</si>
  <si>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</si>
  <si>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</si>
  <si>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</si>
  <si>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</si>
  <si>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</si>
  <si>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</si>
  <si>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</si>
  <si>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</si>
  <si>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</si>
  <si>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</si>
  <si>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</si>
  <si>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</si>
  <si>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</si>
  <si>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</si>
  <si>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</si>
  <si>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</si>
  <si>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</si>
  <si>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</si>
  <si>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</si>
  <si>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</si>
  <si>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</si>
  <si>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</si>
  <si>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</si>
  <si>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</si>
  <si>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</si>
  <si>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</si>
  <si>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</si>
  <si>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</si>
  <si>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</si>
  <si>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</si>
  <si>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</si>
  <si>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</si>
  <si>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</si>
  <si>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</si>
  <si>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</si>
  <si>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</si>
  <si>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</si>
  <si>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</si>
  <si>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</si>
  <si>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</si>
  <si>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</si>
  <si>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</si>
  <si>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</si>
  <si>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</si>
  <si>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</si>
  <si>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</si>
  <si>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</si>
  <si>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</si>
  <si>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</si>
  <si>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</si>
  <si>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</si>
  <si>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</si>
  <si>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</si>
  <si>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</si>
  <si>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</si>
  <si>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</si>
  <si>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</si>
  <si>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</si>
  <si>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</si>
  <si>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</si>
  <si>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</si>
  <si>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</si>
  <si>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</si>
  <si>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</si>
  <si>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</si>
  <si>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</si>
  <si>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</si>
  <si>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</si>
  <si>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</si>
  <si>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</si>
  <si>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</si>
  <si>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</si>
  <si>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</si>
  <si>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</si>
  <si>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</si>
  <si>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</si>
  <si>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</si>
  <si>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</si>
  <si>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</si>
  <si>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</si>
  <si>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</si>
  <si>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</si>
  <si>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</si>
  <si>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</si>
  <si>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</si>
  <si>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</si>
  <si>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</si>
  <si>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</si>
  <si>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</si>
  <si>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</si>
  <si>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</si>
  <si>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</si>
  <si>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</si>
  <si>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</si>
  <si>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</si>
  <si>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</si>
  <si>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</si>
  <si>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</si>
  <si>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</si>
  <si>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</si>
  <si>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</si>
  <si>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</si>
  <si>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</si>
  <si>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</si>
  <si>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</si>
  <si>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</si>
  <si>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</si>
  <si>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</si>
  <si>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</si>
  <si>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</si>
  <si>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</si>
  <si>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</si>
  <si>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</si>
  <si>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</si>
  <si>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</si>
  <si>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</si>
  <si>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</si>
  <si>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</si>
  <si>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</si>
  <si>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</si>
  <si>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</si>
  <si>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</si>
  <si>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</si>
  <si>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</si>
  <si>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</si>
  <si>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</si>
  <si>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</si>
  <si>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</si>
  <si>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</si>
  <si>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</si>
  <si>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</si>
  <si>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</si>
  <si>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</si>
  <si>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</si>
  <si>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</si>
  <si>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</si>
  <si>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</si>
  <si>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</si>
  <si>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</si>
  <si>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</si>
  <si>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</si>
  <si>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</si>
  <si>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</si>
  <si>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</si>
  <si>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</si>
  <si>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</si>
  <si>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</si>
  <si>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</si>
  <si>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</si>
  <si>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</si>
  <si>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</si>
  <si>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</si>
  <si>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</si>
  <si>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</si>
  <si>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</si>
  <si>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</si>
  <si>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</si>
  <si>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</si>
  <si>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</si>
  <si>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</si>
  <si>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</si>
  <si>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</si>
  <si>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</si>
  <si>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</si>
  <si>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</si>
  <si>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</si>
  <si>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</si>
  <si>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</si>
  <si>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</si>
  <si>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</si>
  <si>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</si>
  <si>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</si>
  <si>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</si>
  <si>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</si>
  <si>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</si>
  <si>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</si>
  <si>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</si>
  <si>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</si>
  <si>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</si>
  <si>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</si>
  <si>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</si>
  <si>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</si>
  <si>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</si>
  <si>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</si>
  <si>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</si>
  <si>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</si>
  <si>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</si>
  <si>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</si>
  <si>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</si>
  <si>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</si>
  <si>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</si>
  <si>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</si>
  <si>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</si>
  <si>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</si>
  <si>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</si>
  <si>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</si>
  <si>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</si>
  <si>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</si>
  <si>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</si>
  <si>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</si>
  <si>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</si>
  <si>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</si>
  <si>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</si>
  <si>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</si>
  <si>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</si>
  <si>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</si>
  <si>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</si>
  <si>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</si>
  <si>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</si>
  <si>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</si>
  <si>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</si>
  <si>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</si>
  <si>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</si>
  <si>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</si>
  <si>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</si>
  <si>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</si>
  <si>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</si>
  <si>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</si>
  <si>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</si>
  <si>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</si>
  <si>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</si>
  <si>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</si>
  <si>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</si>
  <si>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</si>
  <si>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</si>
  <si>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</si>
  <si>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</si>
  <si>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</si>
  <si>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</si>
  <si>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</si>
  <si>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</si>
  <si>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</si>
  <si>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</si>
  <si>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</si>
  <si>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</si>
  <si>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</si>
  <si>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</si>
  <si>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</si>
  <si>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</si>
  <si>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</si>
  <si>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</si>
  <si>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</si>
  <si>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</si>
  <si>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</si>
  <si>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</si>
  <si>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</si>
  <si>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</si>
  <si>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</si>
  <si>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</si>
  <si>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</si>
  <si>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</si>
  <si>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</si>
  <si>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</si>
  <si>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</si>
  <si>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</si>
  <si>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</si>
  <si>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</si>
  <si>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</si>
  <si>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</si>
  <si>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</si>
  <si>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</si>
  <si>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</si>
  <si>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</si>
  <si>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</si>
  <si>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</si>
  <si>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</si>
  <si>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</si>
  <si>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</si>
  <si>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</si>
  <si>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</si>
  <si>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</si>
  <si>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</si>
  <si>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</si>
  <si>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</si>
  <si>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</si>
  <si>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</si>
  <si>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</si>
  <si>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</si>
  <si>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</si>
  <si>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</si>
  <si>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</si>
  <si>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</si>
  <si>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</si>
  <si>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</si>
  <si>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</si>
  <si>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</si>
  <si>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</si>
  <si>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</si>
  <si>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</si>
  <si>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</si>
  <si>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</si>
  <si>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</si>
  <si>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</si>
  <si>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</si>
  <si>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</si>
  <si>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</si>
  <si>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</si>
  <si>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</si>
  <si>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</si>
  <si>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</si>
  <si>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</si>
  <si>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</si>
  <si>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</si>
  <si>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</si>
  <si>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</si>
  <si>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</si>
  <si>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</si>
  <si>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</si>
  <si>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</si>
  <si>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</si>
  <si>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</si>
  <si>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</si>
  <si>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</si>
  <si>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</si>
  <si>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</si>
  <si>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</si>
  <si>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</si>
  <si>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</si>
  <si>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</si>
  <si>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</si>
  <si>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</si>
  <si>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</si>
  <si>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</si>
  <si>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</si>
  <si>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</si>
  <si>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</si>
  <si>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</si>
  <si>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</si>
  <si>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</si>
  <si>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</si>
  <si>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</si>
  <si>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</si>
  <si>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</si>
  <si>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</si>
  <si>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</si>
  <si>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</si>
  <si>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</si>
  <si>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</si>
  <si>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</si>
  <si>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</si>
  <si>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</si>
  <si>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</si>
  <si>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</si>
  <si>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</si>
  <si>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</si>
  <si>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</si>
  <si>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</si>
  <si>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</si>
  <si>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</si>
  <si>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</si>
  <si>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</si>
  <si>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</si>
  <si>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</si>
  <si>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</si>
  <si>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</si>
  <si>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</si>
  <si>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</si>
  <si>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</si>
  <si>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</si>
  <si>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</si>
  <si>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</si>
  <si>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</si>
  <si>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</si>
  <si>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</si>
  <si>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</si>
  <si>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</si>
  <si>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</si>
  <si>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</si>
  <si>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</si>
  <si>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</si>
  <si>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</si>
  <si>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</si>
  <si>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</si>
  <si>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</si>
  <si>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</si>
  <si>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</si>
  <si>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</si>
  <si>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</si>
  <si>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</si>
  <si>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</si>
  <si>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</si>
  <si>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</si>
  <si>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</si>
  <si>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</si>
  <si>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</si>
  <si>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</si>
  <si>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</si>
  <si>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</si>
  <si>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</si>
  <si>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</si>
  <si>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</si>
  <si>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</si>
  <si>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</si>
  <si>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</si>
  <si>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</si>
  <si>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</si>
  <si>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</si>
  <si>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</si>
  <si>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</si>
  <si>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</si>
  <si>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</si>
  <si>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</si>
  <si>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</si>
  <si>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</si>
  <si>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</si>
  <si>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</si>
  <si>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</si>
  <si>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</si>
  <si>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</si>
  <si>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</si>
  <si>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</si>
  <si>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</si>
  <si>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</si>
  <si>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</si>
  <si>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</si>
  <si>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</si>
  <si>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</si>
  <si>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</si>
  <si>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</si>
  <si>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</si>
  <si>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</si>
  <si>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</si>
  <si>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</si>
  <si>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</si>
  <si>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</si>
  <si>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</si>
  <si>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</si>
  <si>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</si>
  <si>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</si>
  <si>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</si>
  <si>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</si>
  <si>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</si>
  <si>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</si>
  <si>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</si>
  <si>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</si>
  <si>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</si>
  <si>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</si>
  <si>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</si>
  <si>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</si>
  <si>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</si>
  <si>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</si>
  <si>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</si>
  <si>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</si>
  <si>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</si>
  <si>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</si>
  <si>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</si>
  <si>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</si>
  <si>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</si>
  <si>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</si>
  <si>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</si>
  <si>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</si>
  <si>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</si>
  <si>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</si>
  <si>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</si>
  <si>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</si>
  <si>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</si>
  <si>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</si>
  <si>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</si>
  <si>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</si>
  <si>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</si>
  <si>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</si>
  <si>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</si>
  <si>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</si>
  <si>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</si>
  <si>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</si>
  <si>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</si>
  <si>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</si>
  <si>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</si>
  <si>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</si>
  <si>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</si>
  <si>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</si>
  <si>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</si>
  <si>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</si>
  <si>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</si>
  <si>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</si>
  <si>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</si>
  <si>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</si>
  <si>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</si>
  <si>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</si>
  <si>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</si>
  <si>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</si>
  <si>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</si>
  <si>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</si>
  <si>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</si>
  <si>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</si>
  <si>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</si>
  <si>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</si>
  <si>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</si>
  <si>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</si>
  <si>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</si>
  <si>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</si>
  <si>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</si>
  <si>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</si>
  <si>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</si>
  <si>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</si>
  <si>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</si>
  <si>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</si>
  <si>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</si>
  <si>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</si>
  <si>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</si>
  <si>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</si>
  <si>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</si>
  <si>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</si>
  <si>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</si>
  <si>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</si>
  <si>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</si>
  <si>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</si>
  <si>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</si>
  <si>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</si>
  <si>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</si>
  <si>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</si>
  <si>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</si>
  <si>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</si>
  <si>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</si>
  <si>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</si>
  <si>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</si>
  <si>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</si>
  <si>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</si>
  <si>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</si>
  <si>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</si>
  <si>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</si>
  <si>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</si>
  <si>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</si>
  <si>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</si>
  <si>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</si>
  <si>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</si>
  <si>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</si>
  <si>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</si>
  <si>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</si>
  <si>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</si>
  <si>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</si>
  <si>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</si>
  <si>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</si>
  <si>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</si>
  <si>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</si>
  <si>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</si>
  <si>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</si>
  <si>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</si>
  <si>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</si>
  <si>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</si>
  <si>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</si>
  <si>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</si>
  <si>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</si>
  <si>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</si>
  <si>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</si>
  <si>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</si>
  <si>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</si>
  <si>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</si>
  <si>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</si>
  <si>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</si>
  <si>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</si>
  <si>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</si>
  <si>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</si>
  <si>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</si>
  <si>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</si>
  <si>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</si>
  <si>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</si>
  <si>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</si>
  <si>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</si>
  <si>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</si>
  <si>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</si>
  <si>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</si>
  <si>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</si>
  <si>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</si>
  <si>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</si>
  <si>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</si>
  <si>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</si>
  <si>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</si>
  <si>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</si>
  <si>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</si>
  <si>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</si>
  <si>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</si>
  <si>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</si>
  <si>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</si>
  <si>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</si>
  <si>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</si>
  <si>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</si>
  <si>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</si>
  <si>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</si>
  <si>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</si>
  <si>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</si>
  <si>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</si>
  <si>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</si>
  <si>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</si>
  <si>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</si>
  <si>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</si>
  <si>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</si>
  <si>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</si>
  <si>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</si>
  <si>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</si>
  <si>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</si>
  <si>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</si>
  <si>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</si>
  <si>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</si>
  <si>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</si>
  <si>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</si>
  <si>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</si>
  <si>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</si>
  <si>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</si>
  <si>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</si>
  <si>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</si>
  <si>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</si>
  <si>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</si>
  <si>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</si>
  <si>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</si>
  <si>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</si>
  <si>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</si>
  <si>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</si>
  <si>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</si>
  <si>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</si>
  <si>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</si>
  <si>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</si>
  <si>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</si>
  <si>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</si>
  <si>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</si>
  <si>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</si>
  <si>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</si>
  <si>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</si>
  <si>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</si>
  <si>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</si>
  <si>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</si>
  <si>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</si>
  <si>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</si>
  <si>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</si>
  <si>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</si>
  <si>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</si>
  <si>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</si>
  <si>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</si>
  <si>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</si>
  <si>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</si>
  <si>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</si>
  <si>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</si>
  <si>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</si>
  <si>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</si>
  <si>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</si>
  <si>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</si>
  <si>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</si>
  <si>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</si>
  <si>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</si>
  <si>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</si>
  <si>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</si>
  <si>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</si>
  <si>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</si>
  <si>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</si>
  <si>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</si>
  <si>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</si>
  <si>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</si>
  <si>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</si>
  <si>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</si>
  <si>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</si>
  <si>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</si>
  <si>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</si>
  <si>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</si>
  <si>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</si>
  <si>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</si>
  <si>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</si>
  <si>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</si>
  <si>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</si>
  <si>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</si>
  <si>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</si>
  <si>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</si>
  <si>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</si>
  <si>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</si>
  <si>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</si>
  <si>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</si>
  <si>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</si>
  <si>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</si>
  <si>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</si>
  <si>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</si>
  <si>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</si>
  <si>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</si>
  <si>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</si>
  <si>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</si>
  <si>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</si>
  <si>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</si>
  <si>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</si>
  <si>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</si>
  <si>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</si>
  <si>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</si>
  <si>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</si>
  <si>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</si>
  <si>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</si>
  <si>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</si>
  <si>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</si>
  <si>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</si>
  <si>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</si>
  <si>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</si>
  <si>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</si>
  <si>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</si>
  <si>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</si>
  <si>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</si>
  <si>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</si>
  <si>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</si>
  <si>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</si>
  <si>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</si>
  <si>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</si>
  <si>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</si>
  <si>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</si>
  <si>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</si>
  <si>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</si>
  <si>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</si>
  <si>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</si>
  <si>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</si>
  <si>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</si>
  <si>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</si>
  <si>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</si>
  <si>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</si>
  <si>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</si>
  <si>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</si>
  <si>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</si>
  <si>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</si>
  <si>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</si>
  <si>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</si>
  <si>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</si>
  <si>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</si>
  <si>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</si>
  <si>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</si>
  <si>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</si>
  <si>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</si>
  <si>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</si>
  <si>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</si>
  <si>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</si>
  <si>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</si>
  <si>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</si>
  <si>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</si>
  <si>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</si>
  <si>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</si>
  <si>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</si>
  <si>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</si>
  <si>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</si>
  <si>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</si>
  <si>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</si>
  <si>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</si>
  <si>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</si>
  <si>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</si>
  <si>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</si>
  <si>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</si>
  <si>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</si>
  <si>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</si>
  <si>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</si>
  <si>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</si>
  <si>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</si>
  <si>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</si>
  <si>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</si>
  <si>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</si>
  <si>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</si>
  <si>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</si>
  <si>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</si>
  <si>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</si>
  <si>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</si>
  <si>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</si>
  <si>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</si>
  <si>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</si>
  <si>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</si>
  <si>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</si>
  <si>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</si>
  <si>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</si>
  <si>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</si>
  <si>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</si>
  <si>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</si>
  <si>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</si>
  <si>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</si>
  <si>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</si>
  <si>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</si>
  <si>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</si>
  <si>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</si>
  <si>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</si>
  <si>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</si>
  <si>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</si>
  <si>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</si>
  <si>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</si>
  <si>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</si>
  <si>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</si>
  <si>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</si>
  <si>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</si>
  <si>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</si>
  <si>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</si>
  <si>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</si>
  <si>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</si>
  <si>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</si>
  <si>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</si>
  <si>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</si>
  <si>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</si>
  <si>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</si>
  <si>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</si>
  <si>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</si>
  <si>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</si>
  <si>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</si>
  <si>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</si>
  <si>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</si>
  <si>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</si>
  <si>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</si>
  <si>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</si>
  <si>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</si>
  <si>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</si>
  <si>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</si>
  <si>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</si>
  <si>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</si>
  <si>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</si>
  <si>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</si>
  <si>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</si>
  <si>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</si>
  <si>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</si>
  <si>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</si>
  <si>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</si>
  <si>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</si>
  <si>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</si>
  <si>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</si>
  <si>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</si>
  <si>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</si>
  <si>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</si>
  <si>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</si>
  <si>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</si>
  <si>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</si>
  <si>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</si>
  <si>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</si>
  <si>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</si>
  <si>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</si>
  <si>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</si>
  <si>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</si>
  <si>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</si>
  <si>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</si>
  <si>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</si>
  <si>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</si>
  <si>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</si>
  <si>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</si>
  <si>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</si>
  <si>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</si>
  <si>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</si>
  <si>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</si>
  <si>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</si>
  <si>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</si>
  <si>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</si>
  <si>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</si>
  <si>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</si>
  <si>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</si>
  <si>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</si>
  <si>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</si>
  <si>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</si>
  <si>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</si>
  <si>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</si>
  <si>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</si>
  <si>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</si>
  <si>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</si>
  <si>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</si>
  <si>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</si>
  <si>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</si>
  <si>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</si>
  <si>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</si>
  <si>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</si>
  <si>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</si>
  <si>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</si>
  <si>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</si>
  <si>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</si>
  <si>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</si>
  <si>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</si>
  <si>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</si>
  <si>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</si>
  <si>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</si>
  <si>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</si>
  <si>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</si>
  <si>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</si>
  <si>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</si>
  <si>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</si>
  <si>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</si>
  <si>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</si>
  <si>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</si>
  <si>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</si>
  <si>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</si>
  <si>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</si>
  <si>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</si>
  <si>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</si>
  <si>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</si>
  <si>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</si>
  <si>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</si>
  <si>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</si>
  <si>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</si>
  <si>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</si>
  <si>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</si>
  <si>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</si>
  <si>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</si>
  <si>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</si>
  <si>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</si>
  <si>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</si>
  <si>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</si>
  <si>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</si>
  <si>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</si>
  <si>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</si>
  <si>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</si>
  <si>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</si>
  <si>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</si>
  <si>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</si>
  <si>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</si>
  <si>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</si>
  <si>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</si>
  <si>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</si>
  <si>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</si>
  <si>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</si>
  <si>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</si>
  <si>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</si>
  <si>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</si>
  <si>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</si>
  <si>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</si>
  <si>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</si>
  <si>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</si>
  <si>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</si>
  <si>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</si>
  <si>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</si>
  <si>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</si>
  <si>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</si>
  <si>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</si>
  <si>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</si>
  <si>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</si>
  <si>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</si>
  <si>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</si>
  <si>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</si>
  <si>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</si>
  <si>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</si>
  <si>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</si>
  <si>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</si>
  <si>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</si>
  <si>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</si>
  <si>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</si>
  <si>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</si>
  <si>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</si>
  <si>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</si>
  <si>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</si>
  <si>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</si>
  <si>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</si>
  <si>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</si>
  <si>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</si>
  <si>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</si>
  <si>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</si>
  <si>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</si>
  <si>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</si>
  <si>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</si>
  <si>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</si>
  <si>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</si>
  <si>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</si>
  <si>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</si>
  <si>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</si>
  <si>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</si>
  <si>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</si>
  <si>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</si>
  <si>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</si>
  <si>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</si>
  <si>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</si>
  <si>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</si>
  <si>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</si>
  <si>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</si>
  <si>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</si>
  <si>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</si>
  <si>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</si>
  <si>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</si>
  <si>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</si>
  <si>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</si>
  <si>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</si>
  <si>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</si>
  <si>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</si>
  <si>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</si>
  <si>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</si>
  <si>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</si>
  <si>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</si>
  <si>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</si>
  <si>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</si>
  <si>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</si>
  <si>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</si>
  <si>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</si>
  <si>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</si>
  <si>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</si>
  <si>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</si>
  <si>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</si>
  <si>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</si>
  <si>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</si>
  <si>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</si>
  <si>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</si>
  <si>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</si>
  <si>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</si>
  <si>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</si>
  <si>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</si>
  <si>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</si>
  <si>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</si>
  <si>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</si>
  <si>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</si>
  <si>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</si>
  <si>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</si>
  <si>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</si>
  <si>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</si>
  <si>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</si>
  <si>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</si>
  <si>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</si>
  <si>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</si>
  <si>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</si>
  <si>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</si>
  <si>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</si>
  <si>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</si>
  <si>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</si>
  <si>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</si>
  <si>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</si>
  <si>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</si>
  <si>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</si>
  <si>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</si>
  <si>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</si>
  <si>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</si>
  <si>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</si>
  <si>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</si>
  <si>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</si>
  <si>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</si>
  <si>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</si>
  <si>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</si>
  <si>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</si>
  <si>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</si>
  <si>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</si>
  <si>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</si>
  <si>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</si>
  <si>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</si>
  <si>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</si>
  <si>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</si>
  <si>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</si>
  <si>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</si>
  <si>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</si>
  <si>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</si>
  <si>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</si>
  <si>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</si>
  <si>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</si>
  <si>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</si>
  <si>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</si>
  <si>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</si>
  <si>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</si>
  <si>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</si>
  <si>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</si>
  <si>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</si>
  <si>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</si>
  <si>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</si>
  <si>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</si>
  <si>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</si>
  <si>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</si>
  <si>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</si>
  <si>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</si>
  <si>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</si>
  <si>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</si>
  <si>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</si>
  <si>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</si>
  <si>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</si>
  <si>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</si>
  <si>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</si>
  <si>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</si>
  <si>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</si>
  <si>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</si>
  <si>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</si>
  <si>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</si>
  <si>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</si>
  <si>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</si>
  <si>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</si>
  <si>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</si>
  <si>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</si>
  <si>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</si>
  <si>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</si>
  <si>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</si>
  <si>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</si>
  <si>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</si>
  <si>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</si>
  <si>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</si>
  <si>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</si>
  <si>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</si>
  <si>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</si>
  <si>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</si>
  <si>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</si>
  <si>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</si>
  <si>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</si>
  <si>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</si>
  <si>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</si>
  <si>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</si>
  <si>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</si>
  <si>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</si>
  <si>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</si>
  <si>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</si>
  <si>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</si>
  <si>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</si>
  <si>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</si>
  <si>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</si>
  <si>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</si>
  <si>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</si>
  <si>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</si>
  <si>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</si>
  <si>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</si>
  <si>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</si>
  <si>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</si>
  <si>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</si>
  <si>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</si>
  <si>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</si>
  <si>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</si>
  <si>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</si>
  <si>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</si>
  <si>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</si>
  <si>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</si>
  <si>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</si>
  <si>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</si>
  <si>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</si>
  <si>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</si>
  <si>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</si>
  <si>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</si>
  <si>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</si>
  <si>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</si>
  <si>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</si>
  <si>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</si>
  <si>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</si>
  <si>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</si>
  <si>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</si>
  <si>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</si>
  <si>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</si>
  <si>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</si>
  <si>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</si>
  <si>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</si>
  <si>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</si>
  <si>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</si>
  <si>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</si>
  <si>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</si>
  <si>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</si>
  <si>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</si>
  <si>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</si>
  <si>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</si>
  <si>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</si>
  <si>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</si>
  <si>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</si>
  <si>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</si>
  <si>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</si>
  <si>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</si>
  <si>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</si>
  <si>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</si>
  <si>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</si>
  <si>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</si>
  <si>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</si>
  <si>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</si>
  <si>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</si>
  <si>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</si>
  <si>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</si>
  <si>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</si>
  <si>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</si>
  <si>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</si>
  <si>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</si>
  <si>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</si>
  <si>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</si>
  <si>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</si>
  <si>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</si>
  <si>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</si>
  <si>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</si>
  <si>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</si>
  <si>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</si>
  <si>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</si>
  <si>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</si>
  <si>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</si>
  <si>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</si>
  <si>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</si>
  <si>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</si>
  <si>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</si>
  <si>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</si>
  <si>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</si>
  <si>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</si>
  <si>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</si>
  <si>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</si>
  <si>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</si>
  <si>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</si>
  <si>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</si>
  <si>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</si>
  <si>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</si>
  <si>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</si>
  <si>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</si>
  <si>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</si>
  <si>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</si>
  <si>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</si>
  <si>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</si>
  <si>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</si>
  <si>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</si>
  <si>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</si>
  <si>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</si>
  <si>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</si>
  <si>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</si>
  <si>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</si>
  <si>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</si>
  <si>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</si>
  <si>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</si>
  <si>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</si>
  <si>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</si>
  <si>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</si>
  <si>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</si>
  <si>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</si>
  <si>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</si>
  <si>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</si>
  <si>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</si>
  <si>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</si>
  <si>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</si>
  <si>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</si>
  <si>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</si>
  <si>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</si>
  <si>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</si>
  <si>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</si>
  <si>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</si>
  <si>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</si>
  <si>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</si>
  <si>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</si>
  <si>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</si>
  <si>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</si>
  <si>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</si>
  <si>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</si>
  <si>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</si>
  <si>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</si>
  <si>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</si>
  <si>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</si>
  <si>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</si>
  <si>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</si>
  <si>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</si>
  <si>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</si>
  <si>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</si>
  <si>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</si>
  <si>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</si>
  <si>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</si>
  <si>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</si>
  <si>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</si>
  <si>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</si>
  <si>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</si>
  <si>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</si>
  <si>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</si>
  <si>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</si>
  <si>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</si>
  <si>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</si>
  <si>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</si>
  <si>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</si>
  <si>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</si>
  <si>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</si>
  <si>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</si>
  <si>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</si>
  <si>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</si>
  <si>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</si>
  <si>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</si>
  <si>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</si>
  <si>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</si>
  <si>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</si>
  <si>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</si>
  <si>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</si>
  <si>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</si>
  <si>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</si>
  <si>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</si>
  <si>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</si>
  <si>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</si>
  <si>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</si>
  <si>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</si>
  <si>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</si>
  <si>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</si>
  <si>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</si>
  <si>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</si>
  <si>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</si>
  <si>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</si>
  <si>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</si>
  <si>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</si>
  <si>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</si>
  <si>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</si>
  <si>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</si>
  <si>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</si>
  <si>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</si>
  <si>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</si>
  <si>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</si>
  <si>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</si>
  <si>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</si>
  <si>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</si>
  <si>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</si>
  <si>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</si>
  <si>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</si>
  <si>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</si>
  <si>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</si>
  <si>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</si>
  <si>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</si>
  <si>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</si>
  <si>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</si>
  <si>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</si>
  <si>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</si>
  <si>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</si>
  <si>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</si>
  <si>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</si>
  <si>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</si>
  <si>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</si>
  <si>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</si>
  <si>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</si>
  <si>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</si>
  <si>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</si>
  <si>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</si>
  <si>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</si>
  <si>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</si>
  <si>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</si>
  <si>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</si>
  <si>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</si>
  <si>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</si>
  <si>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</si>
  <si>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</si>
  <si>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</si>
  <si>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</si>
  <si>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</si>
  <si>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</si>
  <si>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</si>
  <si>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</si>
  <si>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</si>
  <si>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</si>
  <si>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</si>
  <si>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</si>
  <si>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</si>
  <si>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</si>
  <si>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</si>
  <si>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</si>
  <si>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</si>
  <si>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</si>
  <si>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</si>
  <si>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</si>
  <si>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</si>
  <si>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</si>
  <si>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</si>
  <si>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</si>
  <si>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</si>
  <si>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</si>
  <si>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</si>
  <si>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</si>
  <si>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</si>
  <si>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</si>
  <si>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</si>
  <si>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</si>
  <si>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</si>
  <si>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</si>
  <si>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</si>
  <si>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</si>
  <si>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</si>
  <si>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</si>
  <si>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</si>
  <si>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</si>
  <si>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</si>
  <si>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</si>
  <si>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</si>
  <si>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</si>
  <si>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</si>
  <si>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</si>
  <si>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</si>
  <si>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</si>
  <si>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</si>
  <si>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</si>
  <si>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</si>
  <si>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</si>
  <si>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</si>
  <si>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</si>
  <si>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</si>
  <si>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</si>
  <si>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</si>
  <si>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</si>
  <si>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</si>
  <si>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</si>
  <si>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</si>
  <si>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</si>
  <si>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</si>
  <si>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</si>
  <si>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</si>
  <si>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</si>
  <si>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</si>
  <si>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</si>
  <si>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</si>
  <si>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</si>
  <si>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</si>
  <si>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</si>
  <si>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</si>
  <si>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</si>
  <si>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</si>
  <si>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</si>
  <si>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</si>
  <si>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</si>
  <si>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</si>
  <si>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</si>
  <si>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</si>
  <si>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</si>
  <si>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</si>
  <si>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</si>
  <si>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</si>
  <si>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</si>
  <si>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</si>
  <si>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</si>
  <si>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</si>
  <si>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</si>
  <si>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</si>
  <si>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</si>
  <si>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</si>
  <si>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</si>
  <si>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</si>
  <si>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</si>
  <si>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</si>
  <si>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</si>
  <si>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</si>
  <si>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</si>
  <si>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</si>
  <si>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</si>
  <si>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</si>
  <si>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</si>
  <si>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</si>
  <si>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</si>
  <si>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</si>
  <si>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</si>
  <si>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</si>
  <si>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</si>
  <si>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</si>
  <si>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</si>
  <si>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</si>
  <si>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</si>
  <si>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</si>
  <si>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</si>
  <si>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</si>
  <si>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</si>
  <si>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</si>
  <si>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</si>
  <si>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</si>
  <si>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</si>
  <si>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</si>
  <si>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</si>
  <si>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</si>
  <si>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</si>
  <si>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</si>
  <si>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</si>
  <si>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</si>
  <si>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</si>
  <si>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</si>
  <si>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</si>
  <si>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</si>
  <si>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</si>
  <si>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</si>
  <si>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</si>
  <si>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</si>
  <si>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</si>
  <si>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</si>
  <si>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</si>
  <si>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</si>
  <si>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</si>
  <si>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</si>
  <si>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</si>
  <si>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</si>
  <si>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</si>
  <si>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</si>
  <si>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</si>
  <si>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</si>
  <si>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</si>
  <si>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</si>
  <si>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</si>
  <si>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</si>
  <si>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</si>
  <si>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</si>
  <si>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</si>
  <si>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</si>
  <si>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</si>
  <si>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</si>
  <si>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</si>
  <si>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</si>
  <si>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</si>
  <si>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</si>
  <si>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</si>
  <si>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</si>
  <si>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</si>
  <si>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</si>
  <si>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</si>
  <si>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</si>
  <si>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</si>
  <si>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</si>
  <si>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</si>
  <si>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</si>
  <si>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</si>
  <si>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</si>
  <si>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</si>
  <si>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</si>
  <si>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</si>
  <si>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</si>
  <si>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</si>
  <si>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</si>
  <si>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</si>
  <si>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</si>
  <si>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</si>
  <si>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</si>
  <si>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</si>
  <si>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</si>
  <si>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</si>
  <si>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</si>
  <si>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</si>
  <si>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</si>
  <si>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</si>
  <si>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</si>
  <si>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</si>
  <si>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</si>
  <si>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</si>
  <si>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</si>
  <si>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</si>
  <si>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</si>
  <si>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</si>
  <si>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</si>
  <si>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</si>
  <si>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</si>
  <si>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</si>
  <si>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</si>
  <si>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</si>
  <si>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</si>
  <si>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</si>
  <si>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</si>
  <si>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</si>
  <si>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</si>
  <si>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</si>
  <si>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</si>
  <si>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</si>
  <si>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</si>
  <si>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</si>
  <si>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</si>
  <si>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</si>
  <si>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</si>
  <si>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</si>
  <si>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</si>
  <si>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</si>
  <si>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</si>
  <si>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</si>
  <si>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</si>
  <si>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</si>
  <si>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</si>
  <si>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</si>
  <si>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</si>
  <si>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</si>
  <si>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</si>
  <si>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</si>
  <si>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</si>
  <si>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</si>
  <si>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</si>
  <si>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</si>
  <si>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</si>
  <si>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</si>
  <si>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</si>
  <si>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</si>
  <si>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</si>
  <si>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</si>
  <si>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</si>
  <si>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</si>
  <si>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</si>
  <si>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</si>
  <si>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</si>
  <si>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</si>
  <si>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</si>
  <si>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</si>
  <si>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</si>
  <si>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</si>
  <si>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</si>
  <si>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</si>
  <si>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</si>
  <si>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</si>
  <si>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</si>
  <si>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</si>
  <si>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</si>
  <si>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</si>
  <si>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</si>
  <si>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</si>
  <si>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</si>
  <si>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</si>
  <si>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</si>
  <si>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</si>
  <si>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</si>
  <si>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</si>
  <si>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</si>
  <si>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</si>
  <si>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</si>
  <si>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</si>
  <si>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</si>
  <si>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</si>
  <si>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</si>
  <si>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</si>
  <si>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</si>
  <si>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</si>
  <si>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</si>
  <si>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</si>
  <si>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</si>
  <si>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</si>
  <si>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</si>
  <si>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</si>
  <si>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</si>
  <si>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</si>
  <si>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</si>
  <si>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</si>
  <si>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</si>
  <si>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</si>
  <si>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</si>
  <si>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</si>
  <si>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</si>
  <si>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</si>
  <si>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</si>
  <si>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</si>
  <si>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</si>
  <si>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</si>
  <si>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</si>
  <si>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</si>
  <si>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</si>
  <si>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</si>
  <si>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</si>
  <si>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</si>
  <si>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</si>
  <si>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</si>
  <si>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</si>
  <si>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</si>
  <si>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</si>
  <si>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</si>
  <si>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</si>
  <si>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</si>
  <si>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</si>
  <si>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</si>
  <si>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</si>
  <si>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</si>
  <si>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</si>
  <si>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</si>
  <si>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</si>
  <si>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</si>
  <si>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</si>
  <si>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</si>
  <si>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</si>
  <si>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</si>
  <si>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</si>
  <si>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</si>
  <si>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</si>
  <si>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</si>
  <si>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</si>
  <si>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</si>
  <si>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</si>
  <si>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</si>
  <si>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</si>
  <si>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</si>
  <si>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</si>
  <si>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</si>
  <si>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</si>
  <si>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</si>
  <si>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</si>
  <si>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</si>
  <si>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</si>
  <si>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</si>
  <si>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</si>
  <si>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</si>
  <si>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</si>
  <si>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</si>
  <si>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</si>
  <si>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</si>
  <si>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</si>
  <si>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</si>
  <si>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</si>
  <si>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</si>
  <si>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</si>
  <si>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</si>
  <si>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</si>
  <si>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</si>
  <si>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</si>
  <si>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</si>
  <si>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</si>
  <si>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</si>
  <si>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</si>
  <si>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</si>
  <si>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</si>
  <si>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</si>
  <si>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</si>
  <si>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</si>
  <si>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</si>
  <si>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</si>
  <si>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</si>
  <si>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</si>
  <si>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</si>
  <si>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</si>
  <si>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</si>
  <si>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</si>
  <si>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</si>
  <si>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</si>
  <si>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</si>
  <si>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</si>
  <si>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</si>
  <si>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</si>
  <si>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</si>
  <si>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</si>
  <si>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</si>
  <si>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</si>
  <si>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</si>
  <si>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</si>
  <si>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</si>
  <si>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</si>
  <si>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</si>
  <si>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</si>
  <si>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</si>
  <si>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</si>
  <si>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</si>
  <si>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</si>
  <si>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</si>
  <si>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</si>
  <si>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</si>
  <si>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</si>
  <si>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</si>
  <si>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</si>
  <si>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</si>
  <si>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</si>
  <si>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</si>
  <si>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</si>
  <si>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</si>
  <si>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</si>
  <si>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</si>
  <si>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</si>
  <si>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</si>
  <si>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</si>
  <si>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</si>
  <si>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</si>
  <si>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</si>
  <si>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</si>
  <si>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</si>
  <si>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</si>
  <si>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</si>
  <si>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</si>
  <si>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</si>
  <si>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</si>
  <si>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</si>
  <si>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</si>
  <si>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</si>
  <si>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</si>
  <si>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</si>
  <si>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</si>
  <si>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</si>
  <si>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</si>
  <si>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</si>
  <si>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</si>
  <si>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</si>
  <si>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</si>
  <si>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</si>
  <si>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</si>
  <si>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</si>
  <si>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</si>
  <si>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</si>
  <si>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</si>
  <si>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</si>
  <si>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</si>
  <si>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</si>
  <si>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</si>
  <si>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</si>
  <si>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</si>
  <si>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</si>
  <si>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</si>
  <si>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</si>
  <si>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</si>
  <si>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</si>
  <si>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</si>
  <si>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</si>
  <si>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</si>
  <si>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</si>
  <si>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</si>
  <si>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</si>
  <si>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</si>
  <si>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</si>
  <si>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</si>
  <si>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</si>
  <si>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</si>
  <si>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</si>
  <si>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</si>
  <si>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</si>
  <si>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</si>
  <si>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</si>
  <si>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</si>
  <si>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</si>
  <si>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</si>
  <si>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</si>
  <si>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</si>
  <si>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</si>
  <si>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</si>
  <si>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</si>
  <si>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</si>
  <si>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</si>
  <si>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</si>
  <si>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</si>
  <si>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</si>
  <si>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</si>
  <si>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</si>
  <si>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</si>
  <si>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</si>
  <si>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</si>
  <si>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</si>
  <si>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</si>
  <si>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</si>
  <si>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</si>
  <si>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</si>
  <si>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</si>
  <si>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</si>
  <si>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</si>
  <si>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</si>
  <si>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</si>
  <si>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</si>
  <si>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</si>
  <si>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</si>
  <si>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</si>
  <si>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</si>
  <si>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</si>
  <si>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</si>
  <si>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</si>
  <si>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</si>
  <si>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</si>
  <si>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</si>
  <si>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</si>
  <si>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</si>
  <si>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</si>
  <si>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</si>
  <si>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</si>
  <si>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</si>
  <si>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</si>
  <si>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</si>
  <si>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</si>
  <si>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</si>
  <si>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</si>
  <si>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</si>
  <si>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</si>
  <si>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</si>
  <si>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</si>
  <si>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</si>
  <si>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</si>
  <si>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</si>
  <si>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</si>
  <si>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</si>
  <si>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</si>
  <si>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</si>
  <si>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</si>
  <si>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</si>
  <si>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</si>
  <si>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</si>
  <si>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</si>
  <si>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</si>
  <si>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</si>
  <si>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</si>
  <si>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</si>
  <si>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</si>
  <si>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</si>
  <si>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</si>
  <si>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</si>
  <si>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</si>
  <si>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</si>
  <si>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</si>
  <si>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</si>
  <si>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</si>
  <si>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</si>
  <si>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</si>
  <si>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</si>
  <si>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</si>
  <si>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</si>
  <si>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</si>
  <si>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</si>
  <si>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</si>
  <si>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</si>
  <si>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</si>
  <si>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</si>
  <si>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</si>
  <si>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</si>
  <si>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</si>
  <si>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</si>
  <si>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</si>
  <si>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</si>
  <si>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</si>
  <si>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</si>
  <si>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</si>
  <si>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</si>
  <si>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</si>
  <si>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</si>
  <si>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</si>
  <si>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</si>
  <si>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</si>
  <si>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</si>
  <si>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</si>
  <si>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</si>
  <si>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</si>
  <si>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</si>
  <si>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</si>
  <si>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</si>
  <si>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</si>
  <si>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</si>
  <si>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</si>
  <si>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</si>
  <si>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</si>
  <si>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</si>
  <si>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</si>
  <si>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</si>
  <si>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</si>
  <si>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</si>
  <si>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</si>
  <si>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</si>
  <si>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</si>
  <si>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</si>
  <si>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</si>
  <si>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</si>
  <si>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</si>
  <si>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</si>
  <si>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</si>
  <si>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</si>
  <si>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</si>
  <si>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</si>
  <si>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</si>
  <si>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</si>
  <si>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</si>
  <si>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</si>
  <si>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</si>
  <si>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</si>
  <si>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</si>
  <si>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</si>
  <si>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</si>
  <si>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</si>
  <si>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</si>
  <si>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</si>
  <si>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</si>
  <si>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</si>
  <si>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</si>
  <si>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</si>
  <si>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</si>
  <si>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</si>
  <si>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</si>
  <si>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</si>
  <si>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</si>
  <si>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</si>
  <si>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</si>
  <si>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</si>
  <si>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</si>
  <si>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</si>
  <si>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</si>
  <si>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</si>
  <si>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</si>
  <si>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</si>
  <si>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</si>
  <si>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</si>
  <si>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</si>
  <si>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</si>
  <si>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</si>
  <si>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</si>
  <si>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</si>
  <si>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</si>
  <si>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</si>
  <si>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</si>
  <si>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</si>
  <si>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</si>
  <si>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</si>
  <si>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</si>
  <si>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</si>
  <si>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</si>
  <si>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</si>
  <si>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</si>
  <si>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</si>
  <si>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</si>
  <si>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</si>
  <si>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</si>
  <si>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</si>
  <si>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</si>
  <si>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</si>
  <si>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</si>
  <si>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</si>
  <si>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</si>
  <si>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</si>
  <si>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</si>
  <si>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</si>
  <si>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</si>
  <si>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</si>
  <si>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</si>
  <si>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</si>
  <si>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</si>
  <si>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</si>
  <si>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</si>
  <si>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</si>
  <si>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</si>
  <si>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</si>
  <si>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</si>
  <si>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</si>
  <si>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</si>
  <si>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</si>
  <si>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</si>
  <si>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</si>
  <si>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</si>
  <si>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</si>
  <si>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</si>
  <si>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</si>
  <si>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</si>
  <si>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</si>
  <si>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</si>
  <si>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</si>
  <si>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</si>
  <si>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</si>
  <si>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</si>
  <si>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</si>
  <si>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</si>
  <si>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</si>
  <si>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</si>
  <si>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</si>
  <si>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</si>
  <si>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</si>
  <si>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</si>
  <si>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</si>
  <si>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</si>
  <si>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</si>
  <si>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</si>
  <si>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</si>
  <si>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</si>
  <si>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</si>
  <si>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</si>
  <si>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</si>
  <si>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</si>
  <si>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</si>
  <si>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</si>
  <si>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</si>
  <si>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</si>
  <si>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</si>
  <si>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</si>
  <si>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</si>
  <si>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</si>
  <si>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</si>
  <si>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</si>
  <si>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</si>
  <si>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</si>
  <si>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</si>
  <si>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</si>
  <si>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</si>
  <si>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</si>
  <si>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</si>
  <si>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</si>
  <si>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</si>
  <si>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</si>
  <si>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</si>
  <si>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</si>
  <si>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</si>
  <si>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</si>
  <si>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</si>
  <si>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</si>
  <si>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</si>
  <si>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</si>
  <si>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</si>
  <si>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</si>
  <si>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</si>
  <si>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</si>
  <si>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</si>
  <si>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</si>
  <si>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</si>
  <si>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</si>
  <si>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</si>
  <si>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</si>
  <si>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</si>
  <si>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</si>
  <si>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</si>
  <si>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</si>
  <si>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</si>
  <si>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</si>
  <si>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</si>
  <si>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</si>
  <si>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</si>
  <si>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</si>
  <si>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</si>
  <si>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</si>
  <si>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</si>
  <si>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</si>
  <si>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</si>
  <si>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</si>
  <si>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</si>
  <si>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</si>
  <si>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</si>
  <si>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</si>
  <si>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</si>
  <si>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</si>
  <si>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</si>
  <si>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</si>
  <si>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</si>
  <si>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</si>
  <si>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</si>
  <si>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</si>
  <si>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</si>
  <si>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</si>
  <si>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</si>
  <si>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</si>
  <si>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</si>
  <si>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</si>
  <si>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</si>
  <si>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</si>
  <si>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</si>
  <si>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</si>
  <si>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</si>
  <si>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</si>
  <si>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</si>
  <si>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</si>
  <si>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</si>
  <si>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</si>
  <si>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</si>
  <si>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</si>
  <si>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</si>
  <si>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</si>
  <si>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</si>
  <si>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</si>
  <si>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</si>
  <si>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</si>
  <si>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</si>
  <si>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</si>
  <si>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</si>
  <si>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</si>
  <si>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</si>
  <si>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</si>
  <si>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</si>
  <si>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</si>
  <si>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</si>
  <si>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</si>
  <si>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</si>
  <si>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</si>
  <si>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</si>
  <si>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</si>
  <si>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</si>
  <si>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</si>
  <si>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</si>
  <si>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</si>
  <si>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</si>
  <si>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</si>
  <si>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</si>
  <si>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</si>
  <si>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</si>
  <si>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</si>
  <si>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</si>
  <si>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</si>
  <si>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</si>
  <si>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</si>
  <si>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</si>
  <si>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</si>
  <si>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</si>
  <si>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</si>
  <si>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</si>
  <si>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</si>
  <si>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</si>
  <si>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</si>
  <si>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</si>
  <si>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</si>
  <si>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</si>
  <si>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</si>
  <si>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</si>
  <si>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</si>
  <si>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</si>
  <si>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</si>
  <si>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</si>
  <si>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</si>
  <si>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</si>
  <si>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</si>
  <si>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</si>
  <si>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</si>
  <si>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</si>
  <si>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</si>
  <si>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</si>
  <si>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</si>
  <si>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</si>
  <si>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</si>
  <si>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</si>
  <si>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</si>
  <si>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</si>
  <si>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</si>
  <si>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</si>
  <si>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</si>
  <si>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</si>
  <si>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</si>
  <si>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</si>
  <si>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</si>
  <si>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</si>
  <si>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</si>
  <si>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</si>
  <si>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</si>
  <si>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</si>
  <si>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</si>
  <si>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</si>
  <si>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</si>
  <si>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</si>
  <si>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</si>
  <si>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</si>
  <si>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</si>
  <si>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</si>
  <si>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</si>
  <si>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</si>
  <si>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</si>
  <si>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</si>
  <si>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</si>
  <si>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</si>
  <si>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</si>
  <si>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</si>
  <si>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</si>
  <si>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</si>
  <si>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</si>
  <si>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</si>
  <si>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</si>
  <si>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</si>
  <si>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</si>
  <si>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</si>
  <si>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</si>
  <si>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</si>
  <si>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</si>
  <si>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</si>
  <si>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</si>
  <si>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</si>
  <si>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</si>
  <si>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</si>
  <si>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</si>
  <si>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</si>
  <si>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</si>
  <si>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</si>
  <si>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</si>
  <si>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</si>
  <si>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</si>
  <si>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</si>
  <si>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</si>
  <si>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</si>
  <si>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</si>
  <si>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</si>
  <si>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</si>
  <si>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</si>
  <si>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</si>
  <si>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</si>
  <si>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</si>
  <si>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</si>
  <si>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</si>
  <si>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</si>
  <si>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</si>
  <si>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</si>
  <si>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</si>
  <si>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</si>
  <si>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</si>
  <si>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</si>
  <si>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</si>
  <si>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</si>
  <si>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</si>
  <si>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</si>
  <si>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</si>
  <si>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</si>
  <si>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</si>
  <si>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</si>
  <si>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</si>
  <si>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</si>
  <si>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</si>
  <si>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</si>
  <si>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</si>
  <si>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</si>
  <si>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</si>
  <si>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</si>
  <si>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</si>
  <si>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</si>
  <si>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</si>
  <si>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</si>
  <si>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</si>
  <si>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</si>
  <si>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</si>
  <si>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</si>
  <si>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</si>
  <si>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</si>
  <si>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</si>
  <si>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</si>
  <si>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</si>
  <si>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</si>
  <si>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</si>
  <si>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</si>
  <si>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</si>
  <si>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</si>
  <si>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</si>
  <si>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</si>
  <si>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</si>
  <si>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</si>
  <si>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</si>
  <si>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</si>
  <si>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</si>
  <si>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</si>
  <si>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</si>
  <si>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</si>
  <si>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</si>
  <si>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</si>
  <si>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</si>
  <si>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</si>
  <si>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</si>
  <si>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</si>
  <si>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</si>
  <si>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</si>
  <si>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</si>
  <si>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</si>
  <si>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</si>
  <si>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</si>
  <si>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</si>
  <si>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</si>
  <si>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</si>
  <si>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</si>
  <si>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</si>
  <si>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</si>
  <si>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</si>
  <si>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</si>
  <si>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</si>
  <si>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</si>
  <si>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</si>
  <si>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</si>
  <si>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</si>
  <si>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</si>
  <si>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</si>
  <si>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</si>
  <si>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</si>
  <si>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</si>
  <si>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</si>
  <si>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</si>
  <si>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</si>
  <si>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</si>
  <si>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</si>
  <si>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</si>
  <si>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</si>
  <si>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</si>
  <si>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</si>
  <si>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</si>
  <si>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</si>
  <si>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</si>
  <si>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</si>
  <si>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</si>
  <si>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</si>
  <si>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</si>
  <si>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</si>
  <si>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</si>
  <si>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</si>
  <si>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</si>
  <si>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</si>
  <si>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</si>
  <si>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</si>
  <si>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</si>
  <si>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</si>
  <si>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</si>
  <si>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</si>
  <si>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</si>
  <si>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</si>
  <si>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</si>
  <si>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</si>
  <si>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</si>
  <si>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</si>
  <si>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</si>
  <si>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</si>
  <si>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</si>
  <si>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</si>
  <si>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</si>
  <si>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</si>
  <si>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</si>
  <si>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</si>
  <si>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</si>
  <si>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</si>
  <si>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</si>
  <si>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</si>
  <si>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</si>
  <si>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</si>
  <si>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</si>
  <si>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</si>
  <si>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</si>
  <si>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</si>
  <si>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</si>
  <si>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</si>
  <si>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</si>
  <si>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</si>
  <si>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</si>
  <si>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</si>
  <si>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</si>
  <si>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</si>
  <si>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</si>
  <si>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</si>
  <si>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</si>
  <si>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</si>
  <si>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</si>
  <si>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</si>
  <si>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</si>
  <si>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</si>
  <si>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</si>
  <si>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</si>
  <si>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</si>
  <si>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</si>
  <si>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</si>
  <si>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</si>
  <si>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</si>
  <si>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</si>
  <si>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</si>
  <si>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</si>
  <si>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</si>
  <si>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</si>
  <si>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</si>
  <si>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</si>
  <si>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</si>
  <si>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</si>
  <si>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</si>
  <si>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</si>
  <si>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</si>
  <si>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</si>
  <si>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</si>
  <si>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</si>
  <si>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</si>
  <si>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</si>
  <si>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</si>
  <si>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</si>
  <si>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</si>
  <si>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</si>
  <si>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</si>
  <si>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</si>
  <si>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</si>
  <si>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</si>
  <si>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</si>
  <si>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</si>
  <si>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</si>
  <si>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</si>
  <si>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</si>
  <si>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</si>
  <si>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</si>
  <si>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</si>
  <si>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</si>
  <si>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</si>
  <si>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</si>
  <si>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</si>
  <si>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</si>
  <si>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</si>
  <si>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</si>
  <si>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</si>
  <si>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</si>
  <si>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</si>
  <si>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</si>
  <si>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</si>
  <si>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</si>
  <si>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</si>
  <si>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</si>
  <si>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</si>
  <si>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</si>
  <si>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</si>
  <si>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</si>
  <si>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</si>
  <si>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</si>
  <si>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</si>
  <si>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</si>
  <si>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</si>
  <si>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</si>
  <si>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</si>
  <si>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</si>
  <si>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</si>
  <si>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</si>
  <si>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</si>
  <si>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</si>
  <si>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</si>
  <si>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</si>
  <si>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</si>
  <si>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</si>
  <si>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</si>
  <si>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</si>
  <si>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</si>
  <si>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</si>
  <si>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</si>
  <si>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</si>
  <si>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</si>
  <si>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</si>
  <si>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</si>
  <si>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</si>
  <si>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</si>
  <si>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</si>
  <si>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</si>
  <si>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</si>
  <si>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</si>
  <si>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</si>
  <si>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</si>
  <si>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</si>
  <si>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</si>
  <si>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</si>
  <si>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</si>
  <si>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</si>
  <si>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</si>
  <si>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</si>
  <si>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</si>
  <si>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</si>
  <si>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</si>
  <si>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</si>
  <si>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</si>
  <si>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</si>
  <si>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</si>
  <si>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</si>
  <si>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</si>
  <si>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</si>
  <si>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</si>
  <si>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</si>
  <si>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</si>
  <si>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</si>
  <si>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</si>
  <si>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</si>
  <si>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</si>
  <si>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</si>
  <si>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</si>
  <si>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</si>
  <si>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</si>
  <si>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</si>
  <si>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</si>
  <si>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</si>
  <si>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</si>
  <si>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</si>
  <si>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</si>
  <si>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</si>
  <si>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</si>
  <si>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</si>
  <si>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</si>
  <si>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</si>
  <si>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</si>
  <si>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</si>
  <si>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</si>
  <si>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</si>
  <si>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</si>
  <si>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</si>
  <si>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</si>
  <si>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</si>
  <si>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</si>
  <si>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</si>
  <si>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</si>
  <si>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</si>
  <si>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</si>
  <si>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</si>
  <si>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</si>
  <si>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</si>
  <si>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</si>
  <si>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</si>
  <si>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</si>
  <si>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</si>
  <si>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</si>
  <si>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</si>
  <si>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</si>
  <si>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</si>
  <si>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</si>
  <si>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</si>
  <si>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</si>
  <si>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</si>
  <si>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</si>
  <si>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</si>
  <si>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</si>
  <si>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</si>
  <si>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</si>
  <si>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</si>
  <si>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</si>
  <si>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</si>
  <si>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</si>
  <si>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</si>
  <si>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</si>
  <si>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</si>
  <si>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</si>
  <si>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</si>
  <si>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</si>
  <si>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</si>
  <si>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</si>
  <si>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</si>
  <si>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</si>
  <si>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</si>
  <si>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</si>
  <si>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</si>
  <si>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</si>
  <si>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</si>
  <si>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</si>
  <si>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</si>
  <si>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</si>
  <si>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</si>
  <si>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</si>
  <si>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</si>
  <si>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</si>
  <si>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</si>
  <si>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</si>
  <si>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</si>
  <si>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</si>
  <si>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</si>
  <si>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</si>
  <si>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</si>
  <si>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</si>
  <si>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</si>
  <si>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</si>
  <si>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</si>
  <si>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</si>
  <si>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</si>
  <si>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</si>
  <si>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</si>
  <si>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</si>
  <si>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</si>
  <si>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</si>
  <si>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</si>
  <si>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</si>
  <si>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</si>
  <si>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</si>
  <si>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</si>
  <si>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</si>
  <si>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</si>
  <si>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</si>
  <si>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</si>
  <si>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</si>
  <si>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</si>
  <si>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</si>
  <si>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</si>
  <si>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</si>
  <si>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</si>
  <si>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</si>
  <si>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</si>
  <si>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</si>
  <si>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</si>
  <si>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</si>
  <si>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</si>
  <si>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</si>
  <si>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</si>
  <si>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</si>
  <si>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</si>
  <si>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</si>
  <si>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</si>
  <si>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</si>
  <si>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</si>
  <si>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</si>
  <si>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</si>
  <si>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</si>
  <si>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</si>
  <si>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</si>
  <si>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</si>
  <si>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</si>
  <si>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</si>
  <si>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</si>
  <si>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</si>
  <si>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</si>
  <si>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</si>
  <si>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</si>
  <si>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</si>
  <si>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</si>
  <si>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</si>
  <si>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</si>
  <si>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</si>
  <si>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</si>
  <si>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</si>
  <si>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</si>
  <si>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</si>
  <si>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</si>
  <si>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</si>
  <si>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</si>
  <si>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</si>
  <si>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</si>
  <si>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</si>
  <si>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</si>
  <si>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</si>
  <si>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</si>
  <si>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</si>
  <si>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</si>
  <si>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</si>
  <si>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</si>
  <si>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</si>
  <si>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</si>
  <si>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</si>
  <si>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</si>
  <si>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</si>
  <si>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</si>
  <si>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</si>
  <si>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</si>
  <si>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</si>
  <si>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</si>
  <si>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</si>
  <si>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</si>
  <si>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</si>
  <si>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</si>
  <si>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</si>
  <si>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</si>
  <si>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</si>
  <si>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</si>
  <si>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</si>
  <si>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</si>
  <si>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</si>
  <si>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</si>
  <si>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</si>
  <si>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</si>
  <si>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</si>
  <si>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</si>
  <si>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</si>
  <si>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</si>
  <si>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</si>
  <si>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</si>
  <si>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</si>
  <si>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</si>
  <si>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</si>
  <si>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</si>
  <si>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</si>
  <si>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</si>
  <si>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</si>
  <si>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</si>
  <si>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</si>
  <si>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</si>
  <si>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</si>
  <si>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</si>
  <si>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</si>
  <si>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</si>
  <si>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</si>
  <si>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</si>
  <si>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</si>
  <si>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</si>
  <si>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</si>
  <si>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</si>
  <si>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</si>
  <si>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</si>
  <si>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</si>
  <si>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</si>
  <si>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</si>
  <si>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</si>
  <si>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</si>
  <si>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</si>
  <si>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</si>
  <si>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</si>
  <si>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</si>
  <si>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</si>
  <si>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</si>
  <si>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</si>
  <si>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</si>
  <si>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</si>
  <si>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</si>
  <si>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</si>
  <si>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</si>
  <si>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</si>
  <si>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</si>
  <si>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</si>
  <si>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</si>
  <si>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</si>
  <si>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</si>
  <si>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</si>
  <si>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</si>
  <si>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</si>
  <si>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</si>
  <si>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</si>
  <si>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</si>
  <si>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</si>
  <si>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</si>
  <si>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</si>
  <si>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</si>
  <si>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</si>
  <si>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</si>
  <si>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</si>
  <si>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</si>
  <si>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</si>
  <si>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</si>
  <si>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</si>
  <si>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</si>
  <si>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</si>
  <si>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</si>
  <si>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</si>
  <si>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</si>
  <si>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</si>
  <si>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</si>
  <si>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</si>
  <si>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</si>
  <si>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</si>
  <si>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</si>
  <si>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</si>
  <si>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</si>
  <si>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</si>
  <si>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</si>
  <si>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</si>
  <si>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</si>
  <si>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</si>
  <si>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</si>
  <si>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</si>
  <si>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</si>
  <si>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</si>
  <si>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</si>
  <si>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</si>
  <si>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</si>
  <si>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</si>
  <si>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</si>
  <si>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</si>
  <si>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</si>
  <si>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</si>
  <si>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</si>
  <si>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</si>
  <si>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</si>
  <si>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</si>
  <si>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</si>
  <si>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</si>
  <si>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</si>
  <si>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</si>
  <si>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</si>
  <si>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</si>
  <si>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</si>
  <si>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</si>
  <si>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</si>
  <si>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</si>
  <si>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</si>
  <si>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</si>
  <si>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</si>
  <si>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</si>
  <si>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</si>
  <si>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</si>
  <si>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</si>
  <si>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</si>
  <si>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</si>
  <si>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</si>
  <si>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</si>
  <si>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</si>
  <si>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</si>
  <si>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</si>
  <si>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</si>
  <si>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</si>
  <si>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</si>
  <si>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</si>
  <si>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</si>
  <si>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</si>
  <si>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</si>
  <si>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</si>
  <si>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</si>
  <si>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</si>
  <si>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</si>
  <si>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</si>
  <si>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</si>
  <si>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</si>
  <si>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</si>
  <si>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</si>
  <si>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</si>
  <si>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</si>
  <si>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</si>
  <si>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</si>
  <si>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</si>
  <si>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</si>
  <si>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</si>
  <si>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</si>
  <si>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</si>
  <si>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</si>
  <si>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</si>
  <si>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</si>
  <si>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</si>
  <si>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</si>
  <si>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</si>
  <si>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</si>
  <si>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</si>
  <si>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</si>
  <si>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</si>
  <si>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</si>
  <si>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</si>
  <si>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</si>
  <si>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</si>
  <si>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</si>
  <si>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</si>
  <si>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</si>
  <si>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</si>
  <si>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</si>
  <si>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</si>
  <si>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</si>
  <si>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</si>
  <si>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</si>
  <si>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</si>
  <si>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</si>
  <si>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</si>
  <si>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</si>
  <si>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</si>
  <si>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</si>
  <si>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</si>
  <si>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</si>
  <si>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</si>
  <si>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</si>
  <si>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</si>
  <si>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</si>
  <si>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</si>
  <si>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</si>
  <si>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</si>
  <si>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</si>
  <si>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</si>
  <si>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</si>
  <si>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</si>
  <si>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</si>
  <si>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</si>
  <si>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</si>
  <si>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</si>
  <si>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</si>
  <si>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</si>
  <si>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</si>
  <si>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</si>
  <si>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</si>
  <si>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</si>
  <si>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</si>
  <si>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</si>
  <si>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</si>
  <si>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</si>
  <si>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</si>
  <si>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</si>
  <si>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</si>
  <si>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</si>
  <si>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</si>
  <si>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</si>
  <si>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</si>
  <si>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</si>
  <si>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</si>
  <si>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</si>
  <si>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</si>
  <si>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</si>
  <si>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</si>
  <si>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</si>
  <si>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</si>
  <si>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</si>
  <si>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</si>
  <si>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</si>
  <si>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</si>
  <si>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</si>
  <si>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</si>
  <si>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</si>
  <si>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</si>
  <si>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</si>
  <si>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</si>
  <si>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</si>
  <si>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</si>
  <si>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</si>
  <si>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</si>
  <si>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</si>
  <si>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</si>
  <si>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</si>
  <si>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</si>
  <si>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</si>
  <si>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</si>
  <si>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</si>
  <si>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</si>
  <si>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</si>
  <si>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</si>
  <si>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</si>
  <si>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</si>
  <si>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</si>
  <si>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</si>
  <si>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</si>
  <si>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</si>
  <si>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</si>
  <si>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</si>
  <si>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</si>
  <si>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</si>
  <si>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</si>
  <si>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</si>
  <si>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</si>
  <si>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</si>
  <si>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</si>
  <si>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</si>
  <si>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</si>
  <si>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</si>
  <si>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</si>
  <si>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</si>
  <si>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</si>
  <si>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</si>
  <si>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</si>
  <si>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</si>
  <si>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</si>
  <si>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</si>
  <si>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</si>
  <si>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</si>
  <si>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</si>
  <si>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</si>
  <si>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</si>
  <si>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</si>
  <si>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</si>
  <si>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</si>
  <si>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</si>
  <si>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</si>
  <si>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</si>
  <si>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</si>
  <si>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</si>
  <si>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</si>
  <si>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</si>
  <si>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</si>
  <si>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</si>
  <si>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</si>
  <si>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</si>
  <si>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</si>
  <si>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</si>
  <si>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</si>
  <si>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</si>
  <si>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</si>
  <si>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</si>
  <si>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</si>
  <si>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</si>
  <si>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</si>
  <si>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</si>
  <si>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</si>
  <si>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</si>
  <si>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</si>
  <si>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</si>
  <si>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</si>
  <si>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</si>
  <si>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</si>
  <si>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</si>
  <si>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</si>
  <si>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</si>
  <si>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</si>
  <si>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</si>
  <si>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</si>
  <si>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</si>
  <si>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</si>
  <si>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</si>
  <si>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</si>
  <si>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</si>
  <si>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</si>
  <si>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</si>
  <si>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</si>
  <si>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</si>
  <si>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</si>
  <si>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</si>
  <si>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</si>
  <si>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</si>
  <si>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</si>
  <si>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</si>
  <si>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</si>
  <si>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</si>
  <si>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</si>
  <si>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</si>
  <si>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</si>
  <si>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</si>
  <si>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</si>
  <si>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</si>
  <si>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</si>
  <si>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</si>
  <si>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</si>
  <si>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</si>
  <si>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</si>
  <si>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</si>
  <si>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</si>
  <si>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</si>
  <si>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</si>
  <si>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</si>
  <si>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</si>
  <si>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</si>
  <si>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</si>
  <si>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</si>
  <si>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</si>
  <si>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</si>
  <si>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</si>
  <si>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</si>
  <si>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</si>
  <si>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</si>
  <si>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</si>
  <si>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</si>
  <si>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</si>
  <si>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</si>
  <si>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</si>
  <si>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</si>
  <si>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</si>
  <si>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</si>
  <si>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</si>
  <si>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</si>
  <si>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</si>
  <si>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</si>
  <si>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</si>
  <si>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</si>
  <si>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</si>
  <si>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</si>
  <si>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</si>
  <si>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</si>
  <si>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</si>
  <si>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</si>
  <si>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</si>
  <si>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</si>
  <si>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</si>
  <si>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</si>
  <si>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</si>
  <si>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</si>
  <si>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</si>
  <si>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</si>
  <si>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</si>
  <si>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</si>
  <si>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</si>
  <si>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</si>
  <si>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</si>
  <si>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</si>
  <si>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</si>
  <si>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</si>
  <si>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</si>
  <si>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</si>
  <si>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</si>
  <si>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</si>
  <si>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</si>
  <si>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</si>
  <si>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</si>
  <si>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</si>
  <si>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</si>
  <si>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</si>
  <si>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</si>
  <si>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</si>
  <si>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</si>
  <si>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</si>
  <si>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</si>
  <si>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</si>
  <si>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</si>
  <si>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</si>
  <si>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</si>
  <si>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</si>
  <si>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</si>
  <si>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</si>
  <si>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</si>
  <si>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</si>
  <si>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</si>
  <si>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</si>
  <si>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</si>
  <si>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</si>
  <si>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</si>
  <si>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</si>
  <si>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</si>
  <si>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</si>
  <si>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</si>
  <si>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</si>
  <si>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</si>
  <si>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</si>
  <si>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</si>
  <si>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</si>
  <si>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</si>
  <si>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</si>
  <si>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</si>
  <si>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</si>
  <si>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</si>
  <si>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</si>
  <si>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</si>
  <si>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</si>
  <si>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</si>
  <si>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</si>
  <si>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</si>
  <si>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</si>
  <si>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</si>
  <si>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</si>
  <si>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</si>
  <si>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</si>
  <si>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</si>
  <si>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</si>
  <si>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</si>
  <si>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</si>
  <si>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</si>
  <si>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</si>
  <si>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</si>
  <si>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</si>
  <si>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</si>
  <si>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</si>
  <si>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</si>
  <si>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</si>
  <si>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</si>
  <si>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</si>
  <si>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</si>
  <si>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</si>
  <si>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</si>
  <si>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</si>
  <si>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</si>
  <si>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</si>
  <si>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</si>
  <si>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</si>
  <si>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</si>
  <si>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</si>
  <si>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</si>
  <si>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</si>
  <si>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</si>
  <si>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</si>
  <si>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</si>
  <si>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</si>
  <si>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</si>
  <si>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</si>
  <si>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</si>
  <si>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</si>
  <si>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</si>
  <si>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</si>
  <si>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</si>
  <si>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</si>
  <si>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</si>
  <si>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</si>
  <si>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</si>
  <si>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</si>
  <si>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</si>
  <si>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</si>
  <si>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</si>
  <si>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</si>
  <si>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</si>
  <si>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</si>
  <si>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</si>
  <si>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</si>
  <si>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</si>
  <si>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</si>
  <si>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</si>
  <si>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</si>
  <si>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</si>
  <si>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</si>
  <si>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</si>
  <si>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</si>
  <si>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</si>
  <si>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</si>
  <si>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</si>
  <si>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</si>
  <si>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</si>
  <si>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</si>
  <si>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</si>
  <si>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</si>
  <si>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</si>
  <si>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</si>
  <si>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</si>
  <si>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</si>
  <si>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</si>
  <si>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</si>
  <si>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</si>
  <si>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</si>
  <si>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</si>
  <si>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</si>
  <si>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</si>
  <si>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</si>
  <si>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</si>
  <si>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</si>
  <si>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</si>
  <si>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</si>
  <si>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</si>
  <si>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</si>
  <si>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</si>
  <si>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</si>
  <si>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</si>
  <si>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</si>
  <si>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</si>
  <si>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</si>
  <si>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</si>
  <si>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</si>
  <si>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</si>
  <si>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</si>
  <si>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</si>
  <si>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</si>
  <si>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</si>
  <si>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</si>
  <si>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</si>
  <si>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</si>
  <si>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</si>
  <si>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</si>
  <si>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</si>
  <si>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</si>
  <si>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</si>
  <si>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</si>
  <si>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</si>
  <si>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</si>
  <si>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</si>
  <si>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</si>
  <si>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</si>
  <si>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</si>
  <si>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</si>
  <si>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</si>
  <si>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</si>
  <si>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</si>
  <si>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</si>
  <si>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</si>
  <si>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</si>
  <si>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</si>
  <si>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</si>
  <si>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</si>
  <si>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</si>
  <si>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</si>
  <si>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</si>
  <si>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</si>
  <si>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</si>
  <si>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</si>
  <si>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</si>
  <si>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</si>
  <si>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</si>
  <si>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</si>
  <si>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</si>
  <si>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</si>
  <si>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</si>
  <si>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</si>
  <si>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</si>
  <si>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</si>
  <si>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</si>
  <si>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</si>
  <si>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</si>
  <si>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</si>
  <si>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</si>
  <si>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</si>
  <si>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</si>
  <si>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</si>
  <si>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</si>
  <si>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</si>
  <si>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</si>
  <si>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</si>
  <si>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</si>
  <si>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</si>
  <si>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</si>
  <si>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</si>
  <si>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</si>
  <si>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</si>
  <si>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</si>
  <si>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</si>
  <si>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</si>
  <si>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</si>
  <si>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</si>
  <si>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</si>
  <si>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</si>
  <si>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</si>
  <si>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</si>
  <si>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</si>
  <si>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</si>
  <si>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</si>
  <si>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</si>
  <si>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</si>
  <si>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</si>
  <si>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</si>
  <si>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</si>
  <si>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</si>
  <si>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</si>
  <si>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</si>
  <si>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</si>
  <si>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</si>
  <si>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</si>
  <si>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</si>
  <si>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</si>
  <si>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</si>
  <si>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</si>
  <si>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</si>
  <si>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</si>
  <si>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</si>
  <si>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</si>
  <si>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</si>
  <si>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</si>
  <si>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</si>
  <si>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</si>
  <si>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</si>
  <si>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</si>
  <si>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</si>
  <si>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</si>
  <si>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</si>
  <si>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</si>
  <si>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</si>
  <si>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</si>
  <si>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</si>
  <si>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</si>
  <si>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</si>
  <si>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</si>
  <si>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</si>
  <si>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</si>
  <si>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</si>
  <si>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</si>
  <si>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</si>
  <si>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</si>
  <si>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</si>
  <si>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</si>
  <si>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</si>
  <si>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</si>
  <si>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</si>
  <si>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</si>
  <si>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</si>
  <si>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</si>
  <si>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</si>
  <si>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</si>
  <si>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</si>
  <si>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</si>
  <si>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</si>
  <si>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</si>
  <si>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</si>
  <si>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</si>
  <si>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</si>
  <si>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</si>
  <si>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</si>
  <si>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</si>
  <si>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</si>
  <si>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</si>
  <si>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</si>
  <si>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</si>
  <si>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</si>
  <si>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</si>
  <si>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</si>
  <si>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</si>
  <si>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</si>
  <si>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</si>
  <si>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</si>
  <si>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</si>
  <si>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</si>
  <si>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</si>
  <si>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</si>
  <si>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</si>
  <si>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</si>
  <si>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</si>
  <si>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</si>
  <si>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</si>
  <si>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</si>
  <si>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</si>
  <si>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</si>
  <si>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</si>
  <si>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</si>
  <si>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</si>
  <si>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</si>
  <si>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</si>
  <si>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</si>
  <si>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</si>
  <si>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</si>
  <si>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</si>
  <si>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</si>
  <si>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</si>
  <si>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</si>
  <si>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</si>
  <si>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</si>
  <si>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</si>
  <si>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</si>
  <si>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</si>
  <si>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</si>
  <si>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</si>
  <si>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</si>
  <si>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</si>
  <si>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</si>
  <si>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</si>
  <si>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</si>
  <si>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</si>
  <si>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</si>
  <si>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</si>
  <si>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</si>
  <si>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</si>
  <si>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</si>
  <si>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</si>
  <si>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</si>
  <si>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</si>
  <si>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</si>
  <si>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</si>
  <si>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</si>
  <si>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</si>
  <si>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</si>
  <si>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</si>
  <si>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</si>
  <si>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</si>
  <si>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</si>
  <si>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</si>
  <si>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</si>
  <si>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</si>
  <si>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</si>
  <si>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</si>
  <si>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</si>
  <si>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</si>
  <si>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</si>
  <si>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</si>
  <si>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</si>
  <si>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</si>
  <si>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</si>
  <si>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</si>
  <si>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</si>
  <si>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</si>
  <si>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</si>
  <si>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</si>
  <si>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</si>
  <si>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</si>
  <si>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</si>
  <si>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</si>
  <si>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</si>
  <si>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</si>
  <si>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</si>
  <si>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</si>
  <si>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</si>
  <si>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</si>
  <si>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</si>
  <si>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</si>
  <si>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</si>
  <si>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</si>
  <si>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</si>
  <si>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</si>
  <si>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</si>
  <si>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</si>
  <si>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</si>
  <si>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</si>
  <si>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</si>
  <si>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</si>
  <si>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</si>
  <si>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</si>
  <si>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</si>
  <si>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</si>
  <si>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</si>
  <si>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</si>
  <si>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</si>
  <si>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</si>
  <si>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</si>
  <si>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</si>
  <si>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</si>
  <si>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</si>
  <si>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</si>
  <si>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</si>
  <si>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</si>
  <si>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</si>
  <si>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</si>
  <si>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</si>
  <si>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</si>
  <si>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</si>
  <si>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</si>
  <si>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</si>
  <si>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</si>
  <si>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</si>
  <si>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</si>
  <si>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</si>
  <si>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</si>
  <si>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</si>
  <si>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</si>
  <si>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</si>
  <si>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</si>
  <si>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</si>
  <si>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</si>
  <si>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</si>
  <si>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</si>
  <si>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</si>
  <si>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</si>
  <si>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</si>
  <si>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</si>
  <si>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</si>
  <si>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</si>
  <si>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</si>
  <si>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</si>
  <si>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</si>
  <si>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</si>
  <si>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</si>
  <si>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</si>
  <si>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</si>
  <si>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</si>
  <si>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</si>
  <si>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</si>
  <si>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</si>
  <si>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</si>
  <si>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</si>
  <si>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</si>
  <si>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</si>
  <si>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</si>
  <si>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</si>
  <si>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</si>
  <si>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</si>
  <si>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</si>
  <si>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</si>
  <si>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</si>
  <si>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</si>
  <si>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</si>
  <si>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</si>
  <si>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</si>
  <si>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</si>
  <si>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</si>
  <si>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</si>
  <si>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</si>
  <si>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</si>
  <si>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</si>
  <si>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</si>
  <si>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</si>
  <si>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</si>
  <si>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</si>
  <si>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</si>
  <si>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</si>
  <si>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</si>
  <si>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</si>
  <si>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</si>
  <si>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</si>
  <si>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</si>
  <si>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</si>
  <si>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</si>
  <si>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</si>
  <si>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</si>
  <si>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</si>
  <si>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</si>
  <si>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</si>
  <si>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</si>
  <si>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</si>
  <si>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</si>
  <si>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</si>
  <si>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</si>
  <si>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</si>
  <si>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</si>
  <si>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</si>
  <si>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</si>
  <si>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</si>
  <si>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</si>
  <si>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</si>
  <si>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</si>
  <si>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</si>
  <si>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</si>
  <si>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</si>
  <si>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</si>
  <si>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</si>
  <si>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</si>
  <si>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</si>
  <si>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</si>
  <si>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</si>
  <si>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</si>
  <si>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</si>
  <si>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</si>
  <si>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</si>
  <si>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</si>
  <si>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</si>
  <si>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</si>
  <si>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</si>
  <si>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</si>
  <si>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</si>
  <si>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</si>
  <si>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</si>
  <si>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</si>
  <si>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</si>
  <si>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</si>
  <si>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</si>
  <si>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</si>
  <si>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</si>
  <si>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</si>
  <si>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</si>
  <si>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</si>
  <si>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</si>
  <si>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</si>
  <si>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</si>
  <si>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</si>
  <si>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</si>
  <si>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</si>
  <si>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</si>
  <si>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</si>
  <si>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</si>
  <si>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</si>
  <si>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</si>
  <si>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</si>
  <si>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</si>
  <si>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</si>
  <si>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</si>
  <si>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</si>
  <si>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</si>
  <si>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</si>
  <si>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</si>
  <si>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</si>
  <si>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</si>
  <si>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</si>
  <si>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</si>
  <si>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</si>
  <si>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</si>
  <si>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</si>
  <si>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</si>
  <si>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</si>
  <si>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</si>
  <si>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</si>
  <si>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</si>
  <si>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</si>
  <si>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</si>
  <si>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</si>
  <si>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</si>
  <si>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</si>
  <si>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</si>
  <si>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</si>
  <si>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</si>
  <si>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</si>
  <si>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</si>
  <si>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</si>
  <si>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</si>
  <si>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</si>
  <si>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</si>
  <si>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</si>
  <si>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</si>
  <si>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</si>
  <si>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</si>
  <si>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</si>
  <si>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</si>
  <si>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</si>
  <si>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</si>
  <si>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</si>
  <si>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</si>
  <si>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</si>
  <si>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</si>
  <si>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</si>
  <si>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</si>
  <si>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</si>
  <si>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</si>
  <si>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</si>
  <si>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</si>
  <si>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</si>
  <si>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</si>
  <si>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</si>
  <si>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</si>
  <si>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</si>
  <si>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</si>
  <si>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</si>
  <si>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</si>
  <si>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</si>
  <si>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</si>
  <si>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</si>
  <si>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</si>
  <si>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</si>
  <si>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</si>
  <si>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</si>
  <si>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</si>
  <si>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</si>
  <si>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</si>
  <si>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</si>
  <si>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</si>
  <si>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</si>
  <si>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</si>
  <si>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</si>
  <si>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</si>
  <si>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</si>
  <si>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</si>
  <si>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</si>
  <si>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</si>
  <si>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</si>
  <si>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</si>
  <si>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</si>
  <si>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</si>
  <si>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</si>
  <si>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</si>
  <si>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</si>
  <si>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</si>
  <si>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</si>
  <si>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</si>
  <si>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</si>
  <si>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</si>
  <si>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</si>
  <si>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</si>
  <si>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</si>
  <si>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</si>
  <si>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</si>
  <si>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</si>
  <si>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</si>
  <si>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</si>
  <si>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</si>
  <si>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</si>
  <si>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</si>
  <si>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</si>
  <si>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</si>
  <si>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</si>
  <si>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</si>
  <si>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</si>
  <si>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</si>
  <si>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</si>
  <si>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</si>
  <si>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</si>
  <si>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</si>
  <si>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</si>
  <si>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</si>
  <si>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</si>
  <si>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</si>
  <si>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</si>
  <si>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</si>
  <si>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</si>
  <si>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</si>
  <si>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</si>
  <si>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</si>
  <si>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</si>
  <si>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</si>
  <si>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</si>
  <si>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</si>
  <si>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</si>
  <si>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</si>
  <si>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</si>
  <si>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</si>
  <si>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</si>
  <si>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</si>
  <si>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</si>
  <si>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</si>
  <si>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</si>
  <si>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</si>
  <si>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</si>
  <si>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</si>
  <si>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</si>
  <si>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</si>
  <si>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</si>
  <si>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</si>
  <si>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</si>
  <si>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</si>
  <si>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</si>
  <si>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</si>
  <si>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</si>
  <si>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</si>
  <si>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</si>
  <si>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</si>
  <si>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</si>
  <si>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</si>
  <si>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</si>
  <si>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</si>
  <si>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</si>
  <si>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</si>
  <si>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</si>
  <si>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</si>
  <si>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</si>
  <si>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</si>
  <si>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</si>
  <si>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</si>
  <si>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</si>
  <si>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</si>
  <si>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</si>
  <si>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</si>
  <si>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</si>
  <si>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</si>
  <si>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</si>
  <si>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</si>
  <si>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</si>
  <si>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</si>
  <si>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</si>
  <si>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</si>
  <si>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</si>
  <si>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</si>
  <si>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</si>
  <si>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</si>
  <si>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</si>
  <si>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</si>
  <si>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</si>
  <si>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</si>
  <si>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</si>
  <si>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</si>
  <si>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</si>
  <si>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</si>
  <si>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</si>
  <si>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</si>
  <si>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</si>
  <si>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</si>
  <si>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</si>
  <si>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</si>
  <si>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</si>
  <si>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</si>
  <si>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</si>
  <si>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</si>
  <si>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</si>
  <si>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</si>
  <si>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</si>
  <si>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</si>
  <si>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</si>
  <si>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</si>
  <si>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</si>
  <si>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</si>
  <si>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</si>
  <si>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</si>
  <si>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</si>
  <si>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</si>
  <si>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</si>
  <si>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</si>
  <si>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</si>
  <si>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</si>
  <si>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</si>
  <si>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</si>
  <si>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</si>
  <si>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</si>
  <si>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</si>
  <si>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</si>
  <si>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</si>
  <si>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</si>
  <si>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</si>
  <si>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</si>
  <si>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</si>
  <si>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</si>
  <si>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</si>
  <si>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</si>
  <si>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</si>
  <si>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</si>
  <si>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</si>
  <si>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</si>
  <si>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</si>
  <si>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</si>
  <si>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</si>
  <si>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</si>
  <si>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</si>
  <si>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</si>
  <si>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</si>
  <si>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</si>
  <si>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</si>
  <si>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</si>
  <si>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</si>
  <si>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</si>
  <si>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</si>
  <si>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</si>
  <si>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</si>
  <si>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</si>
  <si>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</si>
  <si>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</si>
  <si>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</si>
  <si>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</si>
  <si>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</si>
  <si>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</si>
  <si>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</si>
  <si>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</si>
  <si>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</si>
  <si>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</si>
  <si>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</si>
  <si>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</si>
  <si>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</si>
  <si>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</si>
  <si>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</si>
  <si>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</si>
  <si>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</si>
  <si>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</si>
  <si>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</si>
  <si>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</si>
  <si>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</si>
  <si>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</si>
  <si>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</si>
  <si>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</si>
  <si>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</si>
  <si>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</si>
  <si>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</si>
  <si>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</si>
  <si>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</si>
  <si>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</si>
  <si>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</si>
  <si>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</si>
  <si>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</si>
  <si>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</si>
  <si>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</si>
  <si>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</si>
  <si>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</si>
  <si>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</si>
  <si>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</si>
  <si>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</si>
  <si>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</si>
  <si>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</si>
  <si>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</si>
  <si>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</si>
  <si>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</si>
  <si>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</si>
  <si>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</si>
  <si>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</si>
  <si>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</si>
  <si>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</si>
  <si>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</si>
  <si>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</si>
  <si>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</si>
  <si>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</si>
  <si>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</si>
  <si>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</si>
  <si>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</si>
  <si>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</si>
  <si>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</si>
  <si>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</si>
  <si>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</si>
  <si>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</si>
  <si>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</si>
  <si>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</si>
  <si>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</si>
  <si>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</si>
  <si>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</si>
  <si>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</si>
  <si>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</si>
  <si>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</si>
  <si>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</si>
  <si>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</si>
  <si>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</si>
  <si>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</si>
  <si>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</si>
  <si>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</si>
  <si>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</si>
  <si>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</si>
  <si>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</si>
  <si>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</si>
  <si>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</si>
  <si>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</si>
  <si>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</si>
  <si>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</si>
  <si>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</si>
  <si>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</si>
  <si>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</si>
  <si>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</si>
  <si>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</si>
  <si>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</si>
  <si>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</si>
  <si>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</si>
  <si>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</si>
  <si>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</si>
  <si>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</si>
  <si>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</si>
  <si>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</si>
  <si>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</si>
  <si>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</si>
  <si>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</si>
  <si>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</si>
  <si>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</si>
  <si>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</si>
  <si>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</si>
  <si>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</si>
  <si>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</si>
  <si>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</si>
  <si>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</si>
  <si>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</si>
  <si>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</si>
  <si>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</si>
  <si>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</si>
  <si>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</si>
  <si>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</si>
  <si>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</si>
  <si>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</si>
  <si>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</si>
  <si>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</si>
  <si>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</si>
  <si>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</si>
  <si>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</si>
  <si>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</si>
  <si>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</si>
  <si>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</si>
  <si>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</si>
  <si>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</si>
  <si>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</si>
  <si>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</si>
  <si>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</si>
  <si>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</si>
  <si>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</si>
  <si>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</si>
  <si>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</si>
  <si>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</si>
  <si>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</si>
  <si>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</si>
  <si>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</si>
  <si>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</si>
  <si>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</si>
  <si>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</si>
  <si>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</si>
  <si>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</si>
  <si>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</si>
  <si>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</si>
  <si>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</si>
  <si>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</si>
  <si>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</si>
  <si>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</si>
  <si>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</si>
  <si>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</si>
  <si>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</si>
  <si>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</si>
  <si>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</si>
  <si>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</si>
  <si>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</si>
  <si>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</si>
  <si>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</si>
  <si>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</si>
  <si>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</si>
  <si>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</si>
  <si>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</si>
  <si>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</si>
  <si>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</si>
  <si>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</si>
  <si>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</si>
  <si>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</si>
  <si>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</si>
  <si>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</si>
  <si>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</si>
  <si>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</si>
  <si>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</si>
  <si>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</si>
  <si>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</si>
  <si>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</si>
  <si>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</si>
  <si>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</si>
  <si>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</si>
  <si>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</si>
  <si>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</si>
  <si>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</si>
  <si>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</si>
  <si>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</si>
  <si>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</si>
  <si>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</si>
  <si>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</si>
  <si>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</si>
  <si>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</si>
  <si>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</si>
  <si>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</si>
  <si>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</si>
  <si>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</si>
  <si>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</si>
  <si>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</si>
  <si>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</si>
  <si>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</si>
  <si>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</si>
  <si>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</si>
  <si>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</si>
  <si>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</si>
  <si>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</si>
  <si>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</si>
  <si>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</si>
  <si>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</si>
  <si>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</si>
  <si>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</si>
  <si>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</si>
  <si>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</si>
  <si>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</si>
  <si>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</si>
  <si>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</si>
  <si>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</si>
  <si>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</si>
  <si>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</si>
  <si>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</si>
  <si>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</si>
  <si>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</si>
  <si>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</si>
  <si>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</si>
  <si>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</si>
  <si>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</si>
  <si>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</si>
  <si>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</si>
  <si>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</si>
  <si>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</si>
  <si>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</si>
  <si>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</si>
  <si>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</si>
  <si>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</si>
  <si>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</si>
  <si>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</si>
  <si>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</si>
  <si>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</si>
  <si>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</si>
  <si>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</si>
  <si>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</si>
  <si>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</si>
  <si>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</si>
  <si>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</si>
  <si>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</si>
  <si>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</si>
  <si>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</si>
  <si>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</si>
  <si>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</si>
  <si>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</si>
  <si>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</si>
  <si>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</si>
  <si>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</si>
  <si>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</si>
  <si>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</si>
  <si>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</si>
  <si>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</si>
  <si>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</si>
  <si>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</si>
  <si>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</si>
  <si>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</si>
  <si>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</si>
  <si>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</si>
  <si>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</si>
  <si>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</si>
  <si>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</si>
  <si>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</si>
  <si>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</si>
  <si>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</si>
  <si>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</si>
  <si>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</si>
  <si>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</si>
  <si>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</si>
  <si>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</si>
  <si>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</si>
  <si>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</si>
  <si>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</si>
  <si>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</si>
  <si>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</si>
  <si>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</si>
  <si>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</si>
  <si>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</si>
  <si>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</si>
  <si>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</si>
  <si>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</si>
  <si>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</si>
  <si>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</si>
  <si>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</si>
  <si>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</si>
  <si>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</si>
  <si>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</si>
  <si>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</si>
  <si>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</si>
  <si>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</si>
  <si>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</si>
  <si>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</si>
  <si>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</si>
  <si>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</si>
  <si>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</si>
  <si>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</si>
  <si>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</si>
  <si>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</si>
  <si>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</si>
  <si>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</si>
  <si>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</si>
  <si>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</si>
  <si>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</si>
  <si>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</si>
  <si>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</si>
  <si>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</si>
  <si>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</si>
  <si>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</si>
  <si>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</si>
  <si>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</si>
  <si>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</si>
  <si>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</si>
  <si>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</si>
  <si>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</si>
  <si>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</si>
  <si>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</si>
  <si>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</si>
  <si>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</si>
  <si>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</si>
  <si>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</si>
  <si>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</si>
  <si>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</si>
  <si>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</si>
  <si>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</si>
  <si>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</si>
  <si>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</si>
  <si>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</si>
  <si>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</si>
  <si>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</si>
  <si>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</si>
  <si>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</si>
  <si>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</si>
  <si>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</si>
  <si>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</si>
  <si>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</si>
  <si>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</si>
  <si>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</si>
  <si>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</si>
  <si>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</si>
  <si>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</si>
  <si>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</si>
  <si>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</si>
  <si>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</si>
  <si>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</si>
  <si>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</si>
  <si>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</si>
  <si>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</si>
  <si>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</si>
  <si>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</si>
  <si>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</si>
  <si>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</si>
  <si>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</si>
  <si>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</si>
  <si>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</si>
  <si>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</si>
  <si>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</si>
  <si>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</si>
  <si>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</si>
  <si>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</si>
  <si>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</si>
  <si>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</si>
  <si>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</si>
  <si>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</si>
  <si>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</si>
  <si>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</si>
  <si>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</si>
  <si>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</si>
  <si>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</si>
  <si>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</si>
  <si>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</si>
  <si>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</si>
  <si>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</si>
  <si>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</si>
  <si>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</si>
  <si>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</si>
  <si>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</si>
  <si>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</si>
  <si>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</si>
  <si>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</si>
  <si>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</si>
  <si>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</si>
  <si>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</si>
  <si>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</si>
  <si>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</si>
  <si>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</si>
  <si>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</si>
  <si>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</si>
  <si>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</si>
  <si>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</si>
  <si>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</si>
  <si>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</si>
  <si>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</si>
  <si>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</si>
  <si>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</si>
  <si>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</si>
  <si>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</si>
  <si>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</si>
  <si>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</si>
  <si>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</si>
  <si>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</si>
  <si>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</si>
  <si>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</si>
  <si>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</si>
  <si>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</si>
  <si>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</si>
  <si>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</si>
  <si>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</si>
  <si>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</si>
  <si>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</si>
  <si>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</si>
  <si>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</si>
  <si>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</si>
  <si>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</si>
  <si>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</si>
  <si>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</si>
  <si>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</si>
  <si>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</si>
  <si>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</si>
  <si>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</si>
  <si>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</si>
  <si>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</si>
  <si>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</si>
  <si>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</si>
  <si>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</si>
  <si>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</si>
  <si>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</si>
  <si>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</si>
  <si>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</si>
  <si>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</si>
  <si>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</si>
  <si>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</si>
  <si>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</si>
  <si>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</si>
  <si>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</si>
  <si>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</si>
  <si>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</si>
  <si>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</si>
  <si>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</si>
  <si>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</si>
  <si>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</si>
  <si>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</si>
  <si>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</si>
  <si>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</si>
  <si>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</si>
  <si>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</si>
  <si>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</si>
  <si>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</si>
  <si>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</si>
  <si>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</si>
  <si>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</si>
  <si>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</si>
  <si>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</si>
  <si>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</si>
  <si>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</si>
  <si>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</si>
  <si>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</si>
  <si>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</si>
  <si>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</si>
  <si>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</si>
  <si>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</si>
  <si>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</si>
  <si>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</si>
  <si>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</si>
  <si>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</si>
  <si>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</si>
  <si>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</si>
  <si>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</si>
  <si>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</si>
  <si>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</si>
  <si>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</si>
  <si>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</si>
  <si>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</si>
  <si>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</si>
  <si>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</si>
  <si>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</si>
  <si>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</si>
  <si>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</si>
  <si>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</si>
  <si>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</si>
  <si>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</si>
  <si>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</si>
  <si>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</si>
  <si>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</si>
  <si>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</si>
  <si>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</si>
  <si>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</si>
  <si>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</si>
  <si>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</si>
  <si>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</si>
  <si>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</si>
  <si>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</si>
  <si>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</si>
  <si>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</si>
  <si>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</si>
  <si>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</si>
  <si>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</si>
  <si>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</si>
  <si>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</si>
  <si>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</si>
  <si>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</si>
  <si>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</si>
  <si>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</si>
  <si>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</si>
  <si>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</si>
  <si>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</si>
  <si>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</si>
  <si>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</si>
  <si>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</si>
  <si>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</si>
  <si>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</si>
  <si>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</si>
  <si>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</si>
  <si>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</si>
  <si>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</si>
  <si>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</si>
  <si>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</si>
  <si>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</si>
  <si>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</si>
  <si>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</si>
  <si>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</si>
  <si>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</si>
  <si>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</si>
  <si>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</si>
  <si>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</si>
  <si>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</si>
  <si>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</si>
  <si>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</si>
  <si>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</si>
  <si>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</si>
  <si>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</si>
  <si>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</si>
  <si>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</si>
  <si>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</si>
  <si>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</si>
  <si>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</si>
  <si>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</si>
  <si>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</si>
  <si>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</si>
  <si>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</si>
  <si>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</si>
  <si>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</si>
  <si>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</si>
  <si>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</si>
  <si>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</si>
  <si>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</si>
  <si>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</si>
  <si>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</si>
  <si>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</si>
  <si>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</si>
  <si>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</si>
  <si>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</si>
  <si>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</si>
  <si>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</si>
  <si>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</si>
  <si>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</si>
  <si>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</si>
  <si>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</si>
  <si>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</si>
  <si>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</si>
  <si>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</si>
  <si>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</si>
  <si>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</si>
  <si>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</si>
  <si>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</si>
  <si>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</si>
  <si>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</si>
  <si>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</si>
  <si>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</si>
  <si>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</si>
  <si>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</si>
  <si>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</si>
  <si>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</si>
  <si>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</si>
  <si>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</si>
  <si>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</si>
  <si>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</si>
  <si>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</si>
  <si>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</si>
  <si>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</si>
  <si>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</si>
  <si>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</si>
  <si>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</si>
  <si>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</si>
  <si>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</si>
  <si>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</si>
  <si>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</si>
  <si>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</si>
  <si>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</si>
  <si>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</si>
  <si>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</si>
  <si>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</si>
  <si>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</si>
  <si>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</si>
  <si>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</si>
  <si>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</si>
  <si>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</si>
  <si>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</si>
  <si>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</si>
  <si>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</si>
  <si>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</si>
  <si>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</si>
  <si>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</si>
  <si>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</si>
  <si>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</si>
  <si>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</si>
  <si>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</si>
  <si>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</si>
  <si>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</si>
  <si>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</si>
  <si>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</si>
  <si>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</si>
  <si>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</si>
  <si>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</si>
  <si>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</si>
  <si>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</si>
  <si>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</si>
  <si>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</si>
  <si>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</si>
  <si>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</si>
  <si>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</si>
  <si>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</si>
  <si>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</si>
  <si>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</si>
  <si>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</si>
  <si>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</si>
  <si>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</si>
  <si>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</si>
  <si>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</si>
  <si>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</si>
  <si>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</si>
  <si>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</si>
  <si>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</si>
  <si>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</si>
  <si>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</si>
  <si>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</si>
  <si>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</si>
  <si>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</si>
  <si>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</si>
  <si>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</si>
  <si>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</si>
  <si>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</si>
  <si>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</si>
  <si>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</si>
  <si>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</si>
  <si>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</si>
  <si>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</si>
  <si>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</si>
  <si>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</si>
  <si>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</si>
  <si>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</si>
  <si>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</si>
  <si>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</si>
  <si>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</si>
  <si>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</si>
  <si>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</si>
  <si>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</si>
  <si>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</si>
  <si>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</si>
  <si>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</si>
  <si>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</si>
  <si>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</si>
  <si>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</si>
  <si>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</si>
  <si>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</si>
  <si>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</si>
  <si>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</si>
  <si>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</si>
  <si>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</si>
  <si>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</si>
  <si>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</si>
  <si>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</si>
  <si>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</si>
  <si>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</si>
  <si>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</si>
  <si>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</si>
  <si>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</si>
  <si>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</si>
  <si>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</si>
  <si>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</si>
  <si>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</si>
  <si>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</si>
  <si>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</si>
  <si>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</si>
  <si>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</si>
  <si>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</si>
  <si>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</si>
  <si>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</si>
  <si>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</si>
  <si>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</si>
  <si>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</si>
  <si>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</si>
  <si>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</si>
  <si>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</si>
  <si>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</si>
  <si>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</si>
  <si>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</si>
  <si>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</si>
  <si>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</si>
  <si>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</si>
  <si>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</si>
  <si>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</si>
  <si>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</si>
  <si>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</si>
  <si>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</si>
  <si>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</si>
  <si>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</si>
  <si>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</si>
  <si>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</si>
  <si>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</si>
  <si>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</si>
  <si>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</si>
  <si>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</si>
  <si>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</si>
  <si>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</si>
  <si>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</si>
  <si>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</si>
  <si>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</si>
  <si>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</si>
  <si>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</si>
  <si>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</si>
  <si>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</si>
  <si>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</si>
  <si>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</si>
  <si>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</si>
  <si>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</si>
  <si>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</si>
  <si>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</si>
  <si>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</si>
  <si>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</si>
  <si>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</si>
  <si>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</si>
  <si>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</si>
  <si>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</si>
  <si>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</si>
  <si>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</si>
  <si>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</si>
  <si>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</si>
  <si>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</si>
  <si>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</si>
  <si>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</si>
  <si>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</si>
  <si>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</si>
  <si>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</si>
  <si>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</si>
  <si>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</si>
  <si>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</si>
  <si>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</si>
  <si>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</si>
  <si>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</si>
  <si>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</si>
  <si>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</si>
  <si>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</si>
  <si>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</si>
  <si>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</si>
  <si>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</si>
  <si>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</si>
  <si>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</si>
  <si>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</si>
  <si>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</si>
  <si>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</si>
  <si>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</si>
  <si>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</si>
  <si>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</si>
  <si>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</si>
  <si>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</si>
  <si>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</si>
  <si>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</si>
  <si>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</si>
  <si>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</si>
  <si>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</si>
  <si>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</si>
  <si>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</si>
  <si>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</si>
  <si>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</si>
  <si>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</si>
  <si>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</si>
  <si>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</si>
  <si>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</si>
  <si>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</si>
  <si>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</si>
  <si>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</si>
  <si>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</si>
  <si>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</si>
  <si>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</si>
  <si>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</si>
  <si>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</si>
  <si>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</si>
  <si>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</si>
  <si>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</si>
  <si>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</si>
  <si>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</si>
  <si>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</si>
  <si>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</si>
  <si>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</si>
  <si>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</si>
  <si>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</si>
  <si>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</si>
  <si>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</si>
  <si>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</si>
  <si>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</si>
  <si>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</si>
  <si>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</si>
  <si>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</si>
  <si>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</si>
  <si>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</si>
  <si>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</si>
  <si>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</si>
  <si>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</si>
  <si>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</si>
  <si>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</si>
  <si>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</si>
  <si>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</si>
  <si>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</si>
  <si>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</si>
  <si>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</si>
  <si>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</si>
  <si>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</si>
  <si>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</si>
  <si>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</si>
  <si>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</si>
  <si>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</si>
  <si>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</si>
  <si>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</si>
  <si>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</si>
  <si>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</si>
  <si>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</si>
  <si>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</si>
  <si>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</si>
  <si>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</si>
  <si>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</si>
  <si>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</si>
  <si>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</si>
  <si>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</si>
  <si>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</si>
  <si>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</si>
  <si>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</si>
  <si>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</si>
  <si>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</si>
  <si>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</si>
  <si>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</si>
  <si>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</si>
  <si>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</si>
  <si>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</si>
  <si>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</si>
  <si>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</si>
  <si>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</si>
  <si>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</si>
  <si>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</si>
  <si>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</si>
  <si>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</si>
  <si>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</si>
  <si>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</si>
  <si>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</si>
  <si>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</si>
  <si>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</si>
  <si>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</si>
  <si>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</si>
  <si>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</si>
  <si>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</si>
  <si>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</si>
  <si>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</si>
  <si>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</si>
  <si>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</si>
  <si>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</si>
  <si>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</si>
  <si>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</si>
  <si>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</si>
  <si>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</si>
  <si>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</si>
  <si>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</si>
  <si>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</si>
  <si>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</si>
  <si>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</si>
  <si>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</si>
  <si>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</si>
  <si>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</si>
  <si>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</si>
  <si>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</si>
  <si>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</si>
  <si>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</si>
  <si>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</si>
  <si>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</si>
  <si>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</si>
  <si>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</si>
  <si>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</si>
  <si>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</si>
  <si>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</si>
  <si>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</si>
  <si>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</si>
  <si>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</si>
  <si>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</si>
  <si>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</si>
  <si>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</si>
  <si>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</si>
  <si>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</si>
  <si>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</si>
  <si>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</si>
  <si>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</si>
  <si>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</si>
  <si>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</si>
  <si>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</si>
  <si>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</si>
  <si>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</si>
  <si>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</si>
  <si>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</si>
  <si>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</si>
  <si>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</si>
  <si>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</si>
  <si>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</si>
  <si>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</si>
  <si>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</si>
  <si>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</si>
  <si>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</si>
  <si>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</si>
  <si>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</si>
  <si>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</si>
  <si>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</si>
  <si>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</si>
  <si>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</si>
  <si>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</si>
  <si>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</si>
  <si>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</si>
  <si>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</si>
  <si>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</si>
  <si>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</si>
  <si>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</si>
  <si>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</si>
  <si>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</si>
  <si>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</si>
  <si>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</si>
  <si>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</si>
  <si>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</si>
  <si>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</si>
  <si>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</si>
  <si>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</si>
  <si>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</si>
  <si>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</si>
  <si>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</si>
  <si>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</si>
  <si>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</si>
  <si>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</si>
  <si>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</si>
  <si>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</si>
  <si>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</si>
  <si>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</si>
  <si>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</si>
  <si>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</si>
  <si>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</si>
  <si>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</si>
  <si>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</si>
  <si>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</si>
  <si>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</si>
  <si>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</si>
  <si>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</si>
  <si>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</si>
  <si>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</si>
  <si>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</si>
  <si>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</si>
  <si>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</si>
  <si>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</si>
  <si>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</si>
  <si>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</si>
  <si>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</si>
  <si>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</si>
  <si>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</si>
  <si>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</si>
  <si>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</si>
  <si>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</si>
  <si>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</si>
  <si>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</si>
  <si>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</si>
  <si>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</si>
  <si>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</si>
  <si>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</si>
  <si>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</si>
  <si>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</si>
  <si>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</si>
  <si>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</si>
  <si>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</si>
  <si>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</si>
  <si>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</si>
  <si>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</si>
  <si>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</si>
  <si>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</si>
  <si>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</si>
  <si>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</si>
  <si>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</si>
  <si>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</si>
  <si>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</si>
  <si>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</si>
  <si>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</si>
  <si>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</si>
  <si>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</si>
  <si>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</si>
  <si>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</si>
  <si>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</si>
  <si>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</si>
  <si>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</si>
  <si>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</si>
  <si>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</si>
  <si>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</si>
  <si>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</si>
  <si>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</si>
  <si>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</si>
  <si>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</si>
  <si>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</si>
  <si>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</si>
  <si>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</si>
  <si>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</si>
  <si>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</si>
  <si>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</si>
  <si>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</si>
  <si>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</si>
  <si>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</si>
  <si>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</si>
  <si>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</si>
  <si>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</si>
  <si>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</si>
  <si>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</si>
  <si>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</si>
  <si>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</si>
  <si>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</si>
  <si>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</si>
  <si>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</si>
  <si>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</si>
  <si>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</si>
  <si>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</si>
  <si>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</si>
  <si>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</si>
  <si>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</si>
  <si>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</si>
  <si>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</si>
  <si>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</si>
  <si>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</si>
  <si>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</si>
  <si>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</si>
  <si>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</si>
  <si>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</si>
  <si>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</si>
  <si>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</si>
  <si>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</si>
  <si>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</si>
  <si>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</si>
  <si>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</si>
  <si>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</si>
  <si>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</si>
  <si>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</si>
  <si>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</si>
  <si>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</si>
  <si>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</si>
  <si>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</si>
  <si>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</si>
  <si>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</si>
  <si>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</si>
  <si>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</si>
  <si>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</si>
  <si>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</si>
  <si>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</si>
  <si>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</si>
  <si>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</si>
  <si>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</si>
  <si>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</si>
  <si>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</si>
  <si>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</si>
  <si>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</si>
  <si>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</si>
  <si>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</si>
  <si>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</si>
  <si>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</si>
  <si>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</si>
  <si>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</si>
  <si>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</si>
  <si>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</si>
  <si>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</si>
  <si>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</si>
  <si>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</si>
  <si>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</si>
  <si>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</si>
  <si>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</si>
  <si>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</si>
  <si>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</si>
  <si>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</si>
  <si>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</si>
  <si>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</si>
  <si>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</si>
  <si>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</si>
  <si>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</si>
  <si>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</si>
  <si>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</si>
  <si>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</si>
  <si>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</si>
  <si>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</si>
  <si>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</si>
  <si>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</si>
  <si>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</si>
  <si>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</si>
  <si>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</si>
  <si>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</si>
  <si>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</si>
  <si>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</si>
  <si>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</si>
  <si>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</si>
  <si>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</si>
  <si>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</si>
  <si>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</si>
  <si>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</si>
  <si>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</si>
  <si>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</si>
  <si>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</si>
  <si>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</si>
  <si>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</si>
  <si>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</si>
  <si>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</si>
  <si>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</si>
  <si>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</si>
  <si>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</si>
  <si>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</si>
  <si>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</si>
  <si>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</si>
  <si>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</si>
  <si>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</si>
  <si>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</si>
  <si>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</si>
  <si>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</si>
  <si>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</si>
  <si>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</si>
  <si>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</si>
  <si>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</si>
  <si>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</si>
  <si>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</si>
  <si>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</si>
  <si>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</si>
  <si>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</si>
  <si>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</si>
  <si>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</si>
  <si>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</si>
  <si>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</si>
  <si>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</si>
  <si>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</si>
  <si>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</si>
  <si>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</si>
  <si>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</si>
  <si>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</si>
  <si>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</si>
  <si>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</si>
  <si>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</si>
  <si>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</si>
  <si>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</si>
  <si>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</si>
  <si>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</si>
  <si>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</si>
  <si>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</si>
  <si>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</si>
  <si>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</si>
  <si>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</si>
  <si>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</si>
  <si>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</si>
  <si>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</si>
  <si>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</si>
  <si>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</si>
  <si>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</si>
  <si>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</si>
  <si>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</si>
  <si>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</si>
  <si>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</si>
  <si>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</si>
  <si>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</si>
  <si>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</si>
  <si>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</si>
  <si>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</si>
  <si>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</si>
  <si>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</si>
  <si>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</si>
  <si>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</si>
  <si>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</si>
  <si>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</si>
  <si>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</si>
  <si>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</si>
  <si>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</si>
  <si>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</si>
  <si>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</si>
  <si>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</si>
  <si>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</si>
  <si>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</si>
  <si>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</si>
  <si>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</si>
  <si>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</si>
  <si>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</si>
  <si>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</si>
  <si>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</si>
  <si>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</si>
  <si>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</si>
  <si>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</si>
  <si>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</si>
  <si>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</si>
  <si>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</si>
  <si>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</si>
  <si>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</si>
  <si>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</si>
  <si>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</si>
  <si>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</si>
  <si>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</si>
  <si>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</si>
  <si>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</si>
  <si>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</si>
  <si>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</si>
  <si>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</si>
  <si>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</si>
  <si>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</si>
  <si>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</si>
  <si>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</si>
  <si>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</si>
  <si>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</si>
  <si>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</si>
  <si>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</si>
  <si>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</si>
  <si>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</si>
  <si>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</si>
  <si>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</si>
  <si>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</si>
  <si>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</si>
  <si>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</si>
  <si>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</si>
  <si>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</si>
  <si>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</si>
  <si>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</si>
  <si>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</si>
  <si>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</si>
  <si>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</si>
  <si>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</si>
  <si>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</si>
  <si>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</si>
  <si>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</si>
  <si>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</si>
  <si>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</si>
  <si>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</si>
  <si>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</si>
  <si>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</si>
  <si>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</si>
  <si>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</si>
  <si>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</si>
  <si>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</si>
  <si>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</si>
  <si>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</si>
  <si>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</si>
  <si>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</si>
  <si>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</si>
  <si>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</si>
  <si>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</si>
  <si>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</si>
  <si>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</si>
  <si>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</si>
  <si>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</si>
  <si>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</si>
  <si>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</si>
  <si>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</si>
  <si>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</si>
  <si>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</si>
  <si>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</si>
  <si>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</si>
  <si>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</si>
  <si>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</si>
  <si>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</si>
  <si>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</si>
  <si>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</si>
  <si>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</si>
  <si>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</si>
  <si>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</si>
  <si>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</si>
  <si>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</si>
  <si>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</si>
  <si>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</si>
  <si>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</si>
  <si>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</si>
  <si>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</si>
  <si>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</si>
  <si>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</si>
  <si>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</si>
  <si>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</si>
  <si>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</si>
  <si>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</si>
  <si>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</si>
  <si>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</si>
  <si>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</si>
  <si>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</si>
  <si>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</si>
  <si>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</si>
  <si>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</si>
  <si>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</si>
  <si>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</si>
  <si>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</si>
  <si>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</si>
  <si>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</si>
  <si>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</si>
  <si>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</si>
  <si>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</si>
  <si>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</si>
  <si>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</si>
  <si>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</si>
  <si>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</si>
  <si>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</si>
  <si>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</si>
  <si>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</si>
  <si>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</si>
  <si>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</si>
  <si>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</si>
  <si>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</si>
  <si>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</si>
  <si>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</si>
  <si>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</si>
  <si>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</si>
  <si>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</si>
  <si>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</si>
  <si>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</si>
  <si>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</si>
  <si>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</si>
  <si>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</si>
  <si>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</si>
  <si>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</si>
  <si>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</si>
  <si>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</si>
  <si>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</si>
  <si>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</si>
  <si>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</si>
  <si>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</si>
  <si>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</si>
  <si>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</si>
  <si>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</si>
  <si>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</si>
  <si>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</si>
  <si>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</si>
  <si>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</si>
  <si>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</si>
  <si>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</si>
  <si>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</si>
  <si>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</si>
  <si>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</si>
  <si>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</si>
  <si>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</si>
  <si>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</si>
  <si>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</si>
  <si>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</si>
  <si>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</si>
  <si>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</si>
  <si>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</si>
  <si>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</si>
  <si>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</si>
  <si>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</si>
  <si>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</si>
  <si>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</si>
  <si>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</si>
  <si>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</si>
  <si>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</si>
  <si>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</si>
  <si>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</si>
  <si>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</si>
  <si>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</si>
  <si>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</si>
  <si>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</si>
  <si>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</si>
  <si>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</si>
  <si>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</si>
  <si>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</si>
  <si>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</si>
  <si>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</si>
  <si>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</si>
  <si>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</si>
  <si>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</si>
  <si>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</si>
  <si>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</si>
  <si>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</si>
  <si>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</si>
  <si>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</si>
  <si>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</si>
  <si>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</si>
  <si>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</si>
  <si>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</si>
  <si>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</si>
  <si>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</si>
  <si>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</si>
  <si>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</si>
  <si>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</si>
  <si>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</si>
  <si>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</si>
  <si>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</si>
  <si>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</si>
  <si>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</si>
  <si>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</si>
  <si>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</si>
  <si>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</si>
  <si>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</si>
  <si>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</si>
  <si>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</si>
  <si>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</si>
  <si>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</si>
  <si>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</si>
  <si>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</si>
  <si>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</si>
  <si>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</si>
  <si>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</si>
  <si>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</si>
  <si>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</si>
  <si>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</si>
  <si>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</si>
  <si>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</si>
  <si>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</si>
  <si>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</si>
  <si>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</si>
  <si>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</si>
  <si>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</si>
  <si>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</si>
  <si>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</si>
  <si>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</si>
  <si>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</si>
  <si>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</si>
  <si>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</si>
  <si>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</si>
  <si>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</si>
  <si>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</si>
  <si>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</si>
  <si>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</si>
  <si>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</si>
  <si>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</si>
  <si>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</si>
  <si>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</si>
  <si>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</si>
  <si>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</si>
  <si>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</si>
  <si>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</si>
  <si>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</si>
  <si>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</si>
  <si>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</si>
  <si>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</si>
  <si>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</si>
  <si>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</si>
  <si>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</si>
  <si>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</si>
  <si>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</si>
  <si>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</si>
  <si>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</si>
  <si>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</si>
  <si>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</si>
  <si>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</si>
  <si>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</si>
  <si>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</si>
  <si>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</si>
  <si>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</si>
  <si>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</si>
  <si>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</si>
  <si>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</si>
  <si>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</si>
  <si>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</si>
  <si>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</si>
  <si>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</si>
  <si>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</si>
  <si>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</si>
  <si>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</si>
  <si>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</si>
  <si>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</si>
  <si>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</si>
  <si>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</si>
  <si>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</si>
  <si>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</si>
  <si>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</si>
  <si>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</si>
  <si>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</si>
  <si>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</si>
  <si>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</si>
  <si>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</si>
  <si>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</si>
  <si>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</si>
  <si>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</si>
  <si>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</si>
  <si>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</si>
  <si>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</si>
  <si>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</si>
  <si>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</si>
  <si>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</si>
  <si>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</si>
  <si>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</si>
  <si>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</si>
  <si>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</si>
  <si>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</si>
  <si>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</si>
  <si>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</si>
  <si>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</si>
  <si>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</si>
  <si>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</si>
  <si>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</si>
  <si>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</si>
  <si>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</si>
  <si>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</si>
  <si>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</si>
  <si>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</si>
  <si>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</si>
  <si>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</si>
  <si>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</si>
  <si>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</si>
  <si>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</si>
  <si>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</si>
  <si>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</si>
  <si>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</si>
  <si>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</si>
  <si>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</si>
  <si>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</si>
  <si>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</si>
  <si>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</si>
  <si>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</si>
  <si>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</si>
  <si>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</si>
  <si>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</si>
  <si>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</si>
  <si>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</si>
  <si>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</si>
  <si>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</si>
  <si>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</si>
  <si>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</si>
  <si>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</si>
  <si>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</si>
  <si>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</si>
  <si>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</si>
  <si>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</si>
  <si>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</si>
  <si>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</si>
  <si>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</si>
  <si>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</si>
  <si>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</si>
  <si>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</si>
  <si>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</si>
  <si>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</si>
  <si>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</si>
  <si>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</si>
  <si>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</si>
  <si>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</si>
  <si>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</si>
  <si>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</si>
  <si>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</si>
  <si>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</si>
  <si>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</si>
  <si>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</si>
  <si>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</si>
  <si>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</si>
  <si>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</si>
  <si>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</si>
  <si>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</si>
  <si>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</si>
  <si>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</si>
  <si>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</si>
  <si>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</si>
  <si>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</si>
  <si>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</si>
  <si>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</si>
  <si>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</si>
  <si>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</si>
  <si>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</si>
  <si>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</si>
  <si>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</si>
  <si>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</si>
  <si>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</si>
  <si>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</si>
  <si>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</si>
  <si>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</si>
  <si>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</si>
  <si>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</si>
  <si>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</si>
  <si>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</si>
  <si>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</si>
  <si>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</si>
  <si>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</si>
  <si>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</si>
  <si>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</si>
  <si>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</si>
  <si>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</si>
  <si>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</si>
  <si>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</si>
  <si>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</si>
  <si>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</si>
  <si>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</si>
  <si>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</si>
  <si>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</si>
  <si>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</si>
  <si>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</si>
  <si>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</si>
  <si>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</si>
  <si>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</si>
  <si>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</si>
  <si>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</si>
  <si>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</si>
  <si>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</si>
  <si>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</si>
  <si>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</si>
  <si>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</si>
  <si>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</si>
  <si>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</si>
  <si>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</si>
  <si>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</si>
  <si>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</si>
  <si>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</si>
  <si>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</si>
  <si>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</si>
  <si>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</si>
  <si>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</si>
  <si>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</si>
  <si>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</si>
  <si>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</si>
  <si>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</si>
  <si>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</si>
  <si>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</si>
  <si>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</si>
  <si>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</si>
  <si>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</si>
  <si>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</si>
  <si>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</si>
  <si>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</si>
  <si>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</si>
  <si>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</si>
  <si>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</si>
  <si>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</si>
  <si>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</si>
  <si>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</si>
  <si>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</si>
  <si>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</si>
  <si>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</si>
  <si>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</si>
  <si>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</si>
  <si>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</si>
  <si>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</si>
  <si>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</si>
  <si>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</si>
  <si>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</si>
  <si>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</si>
  <si>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</si>
  <si>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</si>
  <si>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</si>
  <si>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</si>
  <si>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</si>
  <si>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</si>
  <si>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</si>
  <si>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</si>
  <si>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</si>
  <si>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</si>
  <si>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</si>
  <si>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</si>
  <si>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</si>
  <si>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</si>
  <si>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</si>
  <si>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</si>
  <si>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</si>
  <si>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</si>
  <si>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</si>
  <si>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</si>
  <si>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</si>
  <si>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</si>
  <si>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</si>
  <si>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</si>
  <si>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</si>
  <si>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</si>
  <si>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</si>
  <si>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</si>
  <si>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</si>
  <si>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</si>
  <si>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</si>
  <si>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</si>
  <si>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</si>
  <si>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</si>
  <si>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</si>
  <si>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</si>
  <si>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</si>
  <si>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</si>
  <si>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</si>
  <si>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</si>
  <si>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</si>
  <si>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</si>
  <si>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</si>
  <si>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</si>
  <si>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</si>
  <si>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</si>
  <si>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</si>
  <si>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</si>
  <si>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</si>
  <si>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</si>
  <si>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</si>
  <si>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</si>
  <si>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</si>
  <si>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</si>
  <si>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</si>
  <si>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</si>
  <si>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</si>
  <si>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</si>
  <si>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</si>
  <si>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</si>
  <si>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</si>
  <si>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</si>
  <si>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</si>
  <si>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</si>
  <si>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</si>
  <si>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</si>
  <si>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</si>
  <si>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</si>
  <si>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</si>
  <si>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</si>
  <si>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</si>
  <si>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</si>
  <si>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</si>
  <si>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</si>
  <si>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</si>
  <si>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</si>
  <si>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</si>
  <si>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</si>
  <si>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</si>
  <si>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</si>
  <si>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</si>
  <si>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</si>
  <si>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</si>
  <si>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</si>
  <si>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</si>
  <si>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</si>
  <si>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</si>
  <si>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</si>
  <si>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</si>
  <si>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</si>
  <si>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</si>
  <si>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</si>
  <si>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</si>
  <si>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</si>
  <si>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</si>
  <si>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</si>
  <si>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</si>
  <si>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</si>
  <si>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</si>
  <si>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</si>
  <si>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</si>
  <si>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</si>
  <si>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</si>
  <si>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</si>
  <si>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</si>
  <si>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</si>
  <si>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</si>
  <si>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</si>
  <si>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</si>
  <si>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</si>
  <si>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</si>
  <si>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</si>
  <si>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</si>
  <si>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</si>
  <si>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</si>
  <si>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</si>
  <si>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</si>
  <si>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</si>
  <si>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</si>
  <si>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</si>
  <si>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</si>
  <si>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</si>
  <si>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</si>
  <si>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</si>
  <si>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</si>
  <si>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</si>
  <si>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</si>
  <si>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</si>
  <si>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</si>
  <si>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</si>
  <si>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</si>
  <si>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</si>
  <si>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</si>
  <si>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</si>
  <si>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</si>
  <si>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</si>
  <si>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</si>
  <si>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</si>
  <si>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</si>
  <si>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</si>
  <si>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</si>
  <si>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</si>
  <si>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</si>
  <si>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</si>
  <si>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</si>
  <si>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</si>
  <si>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</si>
  <si>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</si>
  <si>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</si>
  <si>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</si>
  <si>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</si>
  <si>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</si>
  <si>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</si>
  <si>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</si>
  <si>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</si>
  <si>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</si>
  <si>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</si>
  <si>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</si>
  <si>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</si>
  <si>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</si>
  <si>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</si>
  <si>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</si>
  <si>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</si>
  <si>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</si>
  <si>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</si>
  <si>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</si>
  <si>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</si>
  <si>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</si>
  <si>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</si>
  <si>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</si>
  <si>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</si>
  <si>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</si>
  <si>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</si>
  <si>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</si>
  <si>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</si>
  <si>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</si>
  <si>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</si>
  <si>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</si>
  <si>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</si>
  <si>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</si>
  <si>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</si>
  <si>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</si>
  <si>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</si>
  <si>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</si>
  <si>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</si>
  <si>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</si>
  <si>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</si>
  <si>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</si>
  <si>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</si>
  <si>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</si>
  <si>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</si>
  <si>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</si>
  <si>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</si>
  <si>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</si>
  <si>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</si>
  <si>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</si>
  <si>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</si>
  <si>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</si>
  <si>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</si>
  <si>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</si>
  <si>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</si>
  <si>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</si>
  <si>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</si>
  <si>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</si>
  <si>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</si>
  <si>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</si>
  <si>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</si>
  <si>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</si>
  <si>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</si>
  <si>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</si>
  <si>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</si>
  <si>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</si>
  <si>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</si>
  <si>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</si>
  <si>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</si>
  <si>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</si>
  <si>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</si>
  <si>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</si>
  <si>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</si>
  <si>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</si>
  <si>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</si>
  <si>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</si>
  <si>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</si>
  <si>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</si>
  <si>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</si>
  <si>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</si>
  <si>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</si>
  <si>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</si>
  <si>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</si>
  <si>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</si>
  <si>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</si>
  <si>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</si>
  <si>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</si>
  <si>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</si>
  <si>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</si>
  <si>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</si>
  <si>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</si>
  <si>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</si>
  <si>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</si>
  <si>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</si>
  <si>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</si>
  <si>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</si>
  <si>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</si>
  <si>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</si>
  <si>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</si>
  <si>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</si>
  <si>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</si>
  <si>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</si>
  <si>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</si>
  <si>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</si>
  <si>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</si>
  <si>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</si>
  <si>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</si>
  <si>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</si>
  <si>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</si>
  <si>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</si>
  <si>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</si>
  <si>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</si>
  <si>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</si>
  <si>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</si>
  <si>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</si>
  <si>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</si>
  <si>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</si>
  <si>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</si>
  <si>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</si>
  <si>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</si>
  <si>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</si>
  <si>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</si>
  <si>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</si>
  <si>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</si>
  <si>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</si>
  <si>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</si>
  <si>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</si>
  <si>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</si>
  <si>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</si>
  <si>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</si>
  <si>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</si>
  <si>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</si>
  <si>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</si>
  <si>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</si>
  <si>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</si>
  <si>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</si>
  <si>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</si>
  <si>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</si>
  <si>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</si>
  <si>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</si>
  <si>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</si>
  <si>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</si>
  <si>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</si>
  <si>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</si>
  <si>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</si>
  <si>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</si>
  <si>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</si>
  <si>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</si>
  <si>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</si>
  <si>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</si>
  <si>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</si>
  <si>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</si>
  <si>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</si>
  <si>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</si>
  <si>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</si>
  <si>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</si>
  <si>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</si>
  <si>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</si>
  <si>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</si>
  <si>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</si>
  <si>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</si>
  <si>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</si>
  <si>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</si>
  <si>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</si>
  <si>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</si>
  <si>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</si>
  <si>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</si>
  <si>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</si>
  <si>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</si>
  <si>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</si>
  <si>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</si>
  <si>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</si>
  <si>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</si>
  <si>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</si>
  <si>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</si>
  <si>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</si>
  <si>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</si>
  <si>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</si>
  <si>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</si>
  <si>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</si>
  <si>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</si>
  <si>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</si>
  <si>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</si>
  <si>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</si>
  <si>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</si>
  <si>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</si>
  <si>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</si>
  <si>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</si>
  <si>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</si>
  <si>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</si>
  <si>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</si>
  <si>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</si>
  <si>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</si>
  <si>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</si>
  <si>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</si>
  <si>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</si>
  <si>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</si>
  <si>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</si>
  <si>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</si>
  <si>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</si>
  <si>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</si>
  <si>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</si>
  <si>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</si>
  <si>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</si>
  <si>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</si>
  <si>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</si>
  <si>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</si>
  <si>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</si>
  <si>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</si>
  <si>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</si>
  <si>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</si>
  <si>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</si>
  <si>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</si>
  <si>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</si>
  <si>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</si>
  <si>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</si>
  <si>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</si>
  <si>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</si>
  <si>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</si>
  <si>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</si>
  <si>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</si>
  <si>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</si>
  <si>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</si>
  <si>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</si>
  <si>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</si>
  <si>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</si>
  <si>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</si>
  <si>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</si>
  <si>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</si>
  <si>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</si>
  <si>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</si>
  <si>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</si>
  <si>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</si>
  <si>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</si>
  <si>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</si>
  <si>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</si>
  <si>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</si>
  <si>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</si>
  <si>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</si>
  <si>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</si>
  <si>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</si>
  <si>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</si>
  <si>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</si>
  <si>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</si>
  <si>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</si>
  <si>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</si>
  <si>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</si>
  <si>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</si>
  <si>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</si>
  <si>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</si>
  <si>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</si>
  <si>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</si>
  <si>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</si>
  <si>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</si>
  <si>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</si>
  <si>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</si>
  <si>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</si>
  <si>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</si>
  <si>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</si>
  <si>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</si>
  <si>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</si>
  <si>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</si>
  <si>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</si>
  <si>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</si>
  <si>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</si>
  <si>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</si>
  <si>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</si>
  <si>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</si>
  <si>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</si>
  <si>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</si>
  <si>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</si>
  <si>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</si>
  <si>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</si>
  <si>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</si>
  <si>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</si>
  <si>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</si>
  <si>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</si>
  <si>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</si>
  <si>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</si>
  <si>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</si>
  <si>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</si>
  <si>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</si>
  <si>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</si>
  <si>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</si>
  <si>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</si>
  <si>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</si>
  <si>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</si>
  <si>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</si>
  <si>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</si>
  <si>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</si>
  <si>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</si>
  <si>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</si>
  <si>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</si>
  <si>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</si>
  <si>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</si>
  <si>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</si>
  <si>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</si>
  <si>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</si>
  <si>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</si>
  <si>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</si>
  <si>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</si>
  <si>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</si>
  <si>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</si>
  <si>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</si>
  <si>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</si>
  <si>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</si>
  <si>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</si>
  <si>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</si>
  <si>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</si>
  <si>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</si>
  <si>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</si>
  <si>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</si>
  <si>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</si>
  <si>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</si>
  <si>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</si>
  <si>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</si>
  <si>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</si>
  <si>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</si>
  <si>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</si>
  <si>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</si>
  <si>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</si>
  <si>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</si>
  <si>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</si>
  <si>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</si>
  <si>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</si>
  <si>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</si>
  <si>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</si>
  <si>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</si>
  <si>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</si>
  <si>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</si>
  <si>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</si>
  <si>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</si>
  <si>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</si>
  <si>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</si>
  <si>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</si>
  <si>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</si>
  <si>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</si>
  <si>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</si>
  <si>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</si>
  <si>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</si>
  <si>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</si>
  <si>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</si>
  <si>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</si>
  <si>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</si>
  <si>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</si>
  <si>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</si>
  <si>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</si>
  <si>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</si>
  <si>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</si>
  <si>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</si>
  <si>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</si>
  <si>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</si>
  <si>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</si>
  <si>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</si>
  <si>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</si>
  <si>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</si>
  <si>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</si>
  <si>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</si>
  <si>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</si>
  <si>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</si>
  <si>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</si>
  <si>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</si>
  <si>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</si>
  <si>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</si>
  <si>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</si>
  <si>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</si>
  <si>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</si>
  <si>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</si>
  <si>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</si>
  <si>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</si>
  <si>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</si>
  <si>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</si>
  <si>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</si>
  <si>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</si>
  <si>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</si>
  <si>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</si>
  <si>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</si>
  <si>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</si>
  <si>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</si>
  <si>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</si>
  <si>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</si>
  <si>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</si>
  <si>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</si>
  <si>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</si>
  <si>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</si>
  <si>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</si>
  <si>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</si>
  <si>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</si>
  <si>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</si>
  <si>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</si>
  <si>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</si>
  <si>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</si>
  <si>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</si>
  <si>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</si>
  <si>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</si>
  <si>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</si>
  <si>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</si>
  <si>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</si>
  <si>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</si>
  <si>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</si>
  <si>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</si>
  <si>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</si>
  <si>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</si>
  <si>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</si>
  <si>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</si>
  <si>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</si>
  <si>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</si>
  <si>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</si>
  <si>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</si>
  <si>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</si>
  <si>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</si>
  <si>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</si>
  <si>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</si>
  <si>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</si>
  <si>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</si>
  <si>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</si>
  <si>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</si>
  <si>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</si>
  <si>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</si>
  <si>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</si>
  <si>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</si>
  <si>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</si>
  <si>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</si>
  <si>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</si>
  <si>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</si>
  <si>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</si>
  <si>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</si>
  <si>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</si>
  <si>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</si>
  <si>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</si>
  <si>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</si>
  <si>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</si>
  <si>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</si>
  <si>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</si>
  <si>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</si>
  <si>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</si>
  <si>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</si>
  <si>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</si>
  <si>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</si>
  <si>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</si>
  <si>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</si>
  <si>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</si>
  <si>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</si>
  <si>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</si>
  <si>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</si>
  <si>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</si>
  <si>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</si>
  <si>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</si>
  <si>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</si>
  <si>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</si>
  <si>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</si>
  <si>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</si>
  <si>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</si>
  <si>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</si>
  <si>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</si>
  <si>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</si>
  <si>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</si>
  <si>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</si>
  <si>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</si>
  <si>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</si>
  <si>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</si>
  <si>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</si>
  <si>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</si>
  <si>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</si>
  <si>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</si>
  <si>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</si>
  <si>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</si>
  <si>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</si>
  <si>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</si>
  <si>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</si>
  <si>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</si>
  <si>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</si>
  <si>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</si>
  <si>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</si>
  <si>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</si>
  <si>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</si>
  <si>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</si>
  <si>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</si>
  <si>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</si>
  <si>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</si>
  <si>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</si>
  <si>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</si>
  <si>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</si>
  <si>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</si>
  <si>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</si>
  <si>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</si>
  <si>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</si>
  <si>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</si>
  <si>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</si>
  <si>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</si>
  <si>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</si>
  <si>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</si>
  <si>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</si>
  <si>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</si>
  <si>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</si>
  <si>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</si>
  <si>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</si>
  <si>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</si>
  <si>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</si>
  <si>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</si>
  <si>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</si>
  <si>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</si>
  <si>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</si>
  <si>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</si>
  <si>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</si>
  <si>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</si>
  <si>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</si>
  <si>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</si>
  <si>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</si>
  <si>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</si>
  <si>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</si>
  <si>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</si>
  <si>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</si>
  <si>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</si>
  <si>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</si>
  <si>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</si>
  <si>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</si>
  <si>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</si>
  <si>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</si>
  <si>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</si>
  <si>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</si>
  <si>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</si>
  <si>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</si>
  <si>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</si>
  <si>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</si>
  <si>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</si>
  <si>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</si>
  <si>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</si>
  <si>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</si>
  <si>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</si>
  <si>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</si>
  <si>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</si>
  <si>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</si>
  <si>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</si>
  <si>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</si>
  <si>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</si>
  <si>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</si>
  <si>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</si>
  <si>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</si>
  <si>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</si>
  <si>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</si>
  <si>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</si>
  <si>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</si>
  <si>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</si>
  <si>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</si>
  <si>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</si>
  <si>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</si>
  <si>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</si>
  <si>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</si>
  <si>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</si>
  <si>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</si>
  <si>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</si>
  <si>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</si>
  <si>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</si>
  <si>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</si>
  <si>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</si>
  <si>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</si>
  <si>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</si>
  <si>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</si>
  <si>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</si>
  <si>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</si>
  <si>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</si>
  <si>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</si>
  <si>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</si>
  <si>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</si>
  <si>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</si>
  <si>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</si>
  <si>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</si>
  <si>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</si>
  <si>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</si>
  <si>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</si>
  <si>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</si>
  <si>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</si>
  <si>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</si>
  <si>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</si>
  <si>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</si>
  <si>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</si>
  <si>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</si>
  <si>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</si>
  <si>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</si>
  <si>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</si>
  <si>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</si>
  <si>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</si>
  <si>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</si>
  <si>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</si>
  <si>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</si>
  <si>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</si>
  <si>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</si>
  <si>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</si>
  <si>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</si>
  <si>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</si>
  <si>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</si>
  <si>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</si>
  <si>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</si>
  <si>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</si>
  <si>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</si>
  <si>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</si>
  <si>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</si>
  <si>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</si>
  <si>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</si>
  <si>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</si>
  <si>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</si>
  <si>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</si>
  <si>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</si>
  <si>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</si>
  <si>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</si>
  <si>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</si>
  <si>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</si>
  <si>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</si>
  <si>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</si>
  <si>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</si>
  <si>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</si>
  <si>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</si>
  <si>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</si>
  <si>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</si>
  <si>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</si>
  <si>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</si>
  <si>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</si>
  <si>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</si>
  <si>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</si>
  <si>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</si>
  <si>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</si>
  <si>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</si>
  <si>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</si>
  <si>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</si>
  <si>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</si>
  <si>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</si>
  <si>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</si>
  <si>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</si>
  <si>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</si>
  <si>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</si>
  <si>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</si>
  <si>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</si>
  <si>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</si>
  <si>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</si>
  <si>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</si>
  <si>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</si>
  <si>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</si>
  <si>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</si>
  <si>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</si>
  <si>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</si>
  <si>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</si>
  <si>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</si>
  <si>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</si>
  <si>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</si>
  <si>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</si>
  <si>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</si>
  <si>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</si>
  <si>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</si>
  <si>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</si>
  <si>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</si>
  <si>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</si>
  <si>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</si>
  <si>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</si>
  <si>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</si>
  <si>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</si>
  <si>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</si>
  <si>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</si>
  <si>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</si>
  <si>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</si>
  <si>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</si>
  <si>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</si>
  <si>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</si>
  <si>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</si>
  <si>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</si>
  <si>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</si>
  <si>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</si>
  <si>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</si>
  <si>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</si>
  <si>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</si>
  <si>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</si>
  <si>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</si>
  <si>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</si>
  <si>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</si>
  <si>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</si>
  <si>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</si>
  <si>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</si>
  <si>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</si>
  <si>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</si>
  <si>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</si>
  <si>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</si>
  <si>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</si>
  <si>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</si>
  <si>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</si>
  <si>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</si>
  <si>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</si>
  <si>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</si>
  <si>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</si>
  <si>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</si>
  <si>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</si>
  <si>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</si>
  <si>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</si>
  <si>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</si>
  <si>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</si>
  <si>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</si>
  <si>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</si>
  <si>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</si>
  <si>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</si>
  <si>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</si>
  <si>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</si>
  <si>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</si>
  <si>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</si>
  <si>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</si>
  <si>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</si>
  <si>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</si>
  <si>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</si>
  <si>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</si>
  <si>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</si>
  <si>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</si>
  <si>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</si>
  <si>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</si>
  <si>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</si>
  <si>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</si>
  <si>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</si>
  <si>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</si>
  <si>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</si>
  <si>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</si>
  <si>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</si>
  <si>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</si>
  <si>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</si>
  <si>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</si>
  <si>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</si>
  <si>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</si>
  <si>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</si>
  <si>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</si>
  <si>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</si>
  <si>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</si>
  <si>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</si>
  <si>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</si>
  <si>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</si>
  <si>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</si>
  <si>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</si>
  <si>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</si>
  <si>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</si>
  <si>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</si>
  <si>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</si>
  <si>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</si>
  <si>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</si>
  <si>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</si>
  <si>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</si>
  <si>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</si>
  <si>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</si>
  <si>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</si>
  <si>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</si>
  <si>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</si>
  <si>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</si>
  <si>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</si>
  <si>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</si>
  <si>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</si>
  <si>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</si>
  <si>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</si>
  <si>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</si>
  <si>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</si>
  <si>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</si>
  <si>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</si>
  <si>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</si>
  <si>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</si>
  <si>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</si>
  <si>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</si>
  <si>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</si>
  <si>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</si>
  <si>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</si>
  <si>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</si>
  <si>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</si>
  <si>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</si>
  <si>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</si>
  <si>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</si>
  <si>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</si>
  <si>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</si>
  <si>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</si>
  <si>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</si>
  <si>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</si>
  <si>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</si>
  <si>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</si>
  <si>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</si>
  <si>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</si>
  <si>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</si>
  <si>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</si>
  <si>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</si>
  <si>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</si>
  <si>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</si>
  <si>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</si>
  <si>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</si>
  <si>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</si>
  <si>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</si>
  <si>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</si>
  <si>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</si>
  <si>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</si>
  <si>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</si>
  <si>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</si>
  <si>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</si>
  <si>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</si>
  <si>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</si>
  <si>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</si>
  <si>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</si>
  <si>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</si>
  <si>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</si>
  <si>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</si>
  <si>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</si>
  <si>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</si>
  <si>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</si>
  <si>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</si>
  <si>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</si>
  <si>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</si>
  <si>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</si>
  <si>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</si>
  <si>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</si>
  <si>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</si>
  <si>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</si>
  <si>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</si>
  <si>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</si>
  <si>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</si>
  <si>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</si>
  <si>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</si>
  <si>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</si>
  <si>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</si>
  <si>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</si>
  <si>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</si>
  <si>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</si>
  <si>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</si>
  <si>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</si>
  <si>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</si>
  <si>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</si>
  <si>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</si>
  <si>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</si>
  <si>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</si>
  <si>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</si>
  <si>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</si>
  <si>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</si>
  <si>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</si>
  <si>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</si>
  <si>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</si>
  <si>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</si>
  <si>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</si>
  <si>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</si>
  <si>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</si>
  <si>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</si>
  <si>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</si>
  <si>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</si>
  <si>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</si>
  <si>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</si>
  <si>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</si>
  <si>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</si>
  <si>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</si>
  <si>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</si>
  <si>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</si>
  <si>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</si>
  <si>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</si>
  <si>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</si>
  <si>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</si>
  <si>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</si>
  <si>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</si>
  <si>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</si>
  <si>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</si>
  <si>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</si>
  <si>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</si>
  <si>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</si>
  <si>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</si>
  <si>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</si>
  <si>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</si>
  <si>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</si>
  <si>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</si>
  <si>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</si>
  <si>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</si>
  <si>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</si>
  <si>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</si>
  <si>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</si>
  <si>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</si>
  <si>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</si>
  <si>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</si>
  <si>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</si>
  <si>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</si>
  <si>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</si>
  <si>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</si>
  <si>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</si>
  <si>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</si>
  <si>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</si>
  <si>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</si>
  <si>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</si>
  <si>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</si>
  <si>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</si>
  <si>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</si>
  <si>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</si>
  <si>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</si>
  <si>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</si>
  <si>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</si>
  <si>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</si>
  <si>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</si>
  <si>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</si>
  <si>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</si>
  <si>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</si>
  <si>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</si>
  <si>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</si>
  <si>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</si>
  <si>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</si>
  <si>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</si>
  <si>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</si>
  <si>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</si>
  <si>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</si>
  <si>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</si>
  <si>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</si>
  <si>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</si>
  <si>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</si>
  <si>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</si>
  <si>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</si>
  <si>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</si>
  <si>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</si>
  <si>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</si>
  <si>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</si>
  <si>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</si>
  <si>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</si>
  <si>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</si>
  <si>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</si>
  <si>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</si>
  <si>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</si>
  <si>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</si>
  <si>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</si>
  <si>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</si>
  <si>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</si>
  <si>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</si>
  <si>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</si>
  <si>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</si>
  <si>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</si>
  <si>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</si>
  <si>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</si>
  <si>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</si>
  <si>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</si>
  <si>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</si>
  <si>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</si>
  <si>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</si>
  <si>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</si>
  <si>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</si>
  <si>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</si>
  <si>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</si>
  <si>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</si>
  <si>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</si>
  <si>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</si>
  <si>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</si>
  <si>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</si>
  <si>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</si>
  <si>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</si>
  <si>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</si>
  <si>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</si>
  <si>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</si>
  <si>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</si>
  <si>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</si>
  <si>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</si>
  <si>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</si>
  <si>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</si>
  <si>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</si>
  <si>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</si>
  <si>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</si>
  <si>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</si>
  <si>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</si>
  <si>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</si>
  <si>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</si>
  <si>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</si>
  <si>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</si>
  <si>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</si>
  <si>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</si>
  <si>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</si>
  <si>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</si>
  <si>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</si>
  <si>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</si>
  <si>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</si>
  <si>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</si>
  <si>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</si>
  <si>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</si>
  <si>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</si>
  <si>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</si>
  <si>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</si>
  <si>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</si>
  <si>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</si>
  <si>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</si>
  <si>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</si>
  <si>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</si>
  <si>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</si>
  <si>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</si>
  <si>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</si>
  <si>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</si>
  <si>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</si>
  <si>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</si>
  <si>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</si>
  <si>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</si>
  <si>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</si>
  <si>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</si>
  <si>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</si>
  <si>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</si>
  <si>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</si>
  <si>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</si>
  <si>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</si>
  <si>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</si>
  <si>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</si>
  <si>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</si>
  <si>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</si>
  <si>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</si>
  <si>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</si>
  <si>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</si>
  <si>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</si>
  <si>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</si>
  <si>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</si>
  <si>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</si>
  <si>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</si>
  <si>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</si>
  <si>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</si>
  <si>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</si>
  <si>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</si>
  <si>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</si>
  <si>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</si>
  <si>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</si>
  <si>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</si>
  <si>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</si>
  <si>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</si>
  <si>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</si>
  <si>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</si>
  <si>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</si>
  <si>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</si>
  <si>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</si>
  <si>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</si>
  <si>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</si>
  <si>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</si>
  <si>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</si>
  <si>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</si>
  <si>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</si>
  <si>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</si>
  <si>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</si>
  <si>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</si>
  <si>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</si>
  <si>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</si>
  <si>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</si>
  <si>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</si>
  <si>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</si>
  <si>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</si>
  <si>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</si>
  <si>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</si>
  <si>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</si>
  <si>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</si>
  <si>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</si>
  <si>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</si>
  <si>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</si>
  <si>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</si>
  <si>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</si>
  <si>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</si>
  <si>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</si>
  <si>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</si>
  <si>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</si>
  <si>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</si>
  <si>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</si>
  <si>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</si>
  <si>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</si>
  <si>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</si>
  <si>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</si>
  <si>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</si>
  <si>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</si>
  <si>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</si>
  <si>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</si>
  <si>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</si>
  <si>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</si>
  <si>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</si>
  <si>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</si>
  <si>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</si>
  <si>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</si>
  <si>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</si>
  <si>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</si>
  <si>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</si>
  <si>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</si>
  <si>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</si>
  <si>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</si>
  <si>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</si>
  <si>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</si>
  <si>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</si>
  <si>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</si>
  <si>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</si>
  <si>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</si>
  <si>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</si>
  <si>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</si>
  <si>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</si>
  <si>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</si>
  <si>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</si>
  <si>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</si>
  <si>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</si>
  <si>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</si>
  <si>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</si>
  <si>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</si>
  <si>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</si>
  <si>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</si>
  <si>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</si>
  <si>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</si>
  <si>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</si>
  <si>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</si>
  <si>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</si>
  <si>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</si>
  <si>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</si>
  <si>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</si>
  <si>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</si>
  <si>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</si>
  <si>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</si>
  <si>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</si>
  <si>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</si>
  <si>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</si>
  <si>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</si>
  <si>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</si>
  <si>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</si>
  <si>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</si>
  <si>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</si>
  <si>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</si>
  <si>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</si>
  <si>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</si>
  <si>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</si>
  <si>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</si>
  <si>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</si>
  <si>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</si>
  <si>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</si>
  <si>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</si>
  <si>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</si>
  <si>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</si>
  <si>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</si>
  <si>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</si>
  <si>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</si>
  <si>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</si>
  <si>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</si>
  <si>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</si>
  <si>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</si>
  <si>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</si>
  <si>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</si>
  <si>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</si>
  <si>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</si>
  <si>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</si>
  <si>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</si>
  <si>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</si>
  <si>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</si>
  <si>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</si>
  <si>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</si>
  <si>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</si>
  <si>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</si>
  <si>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</si>
  <si>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</si>
  <si>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</si>
  <si>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</si>
  <si>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</si>
  <si>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</si>
  <si>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</si>
  <si>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</si>
  <si>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</si>
  <si>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</si>
  <si>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</si>
  <si>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</si>
  <si>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</si>
  <si>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</si>
  <si>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</si>
  <si>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</si>
  <si>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</si>
  <si>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</si>
  <si>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</si>
  <si>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</si>
  <si>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</si>
  <si>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</si>
  <si>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</si>
  <si>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</si>
  <si>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</si>
  <si>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</si>
  <si>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</si>
  <si>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</si>
  <si>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</si>
  <si>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</si>
  <si>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</si>
  <si>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</si>
  <si>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</si>
  <si>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</si>
  <si>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</si>
  <si>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</si>
  <si>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</si>
  <si>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</si>
  <si>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</si>
  <si>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</si>
  <si>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</si>
  <si>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</si>
  <si>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</si>
  <si>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</si>
  <si>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</si>
  <si>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</si>
  <si>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</si>
  <si>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</si>
  <si>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</si>
  <si>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</si>
  <si>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</si>
  <si>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</si>
  <si>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</si>
  <si>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</si>
  <si>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</si>
  <si>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</si>
  <si>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</si>
  <si>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</si>
  <si>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</si>
  <si>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</si>
  <si>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</si>
  <si>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</si>
  <si>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</si>
  <si>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</si>
  <si>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</si>
  <si>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</si>
  <si>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</si>
  <si>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</si>
  <si>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</si>
  <si>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</si>
  <si>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</si>
  <si>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</si>
  <si>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</si>
  <si>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</si>
  <si>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</si>
  <si>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</si>
  <si>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</si>
  <si>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</si>
  <si>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</si>
  <si>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</si>
  <si>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</si>
  <si>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</si>
  <si>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</si>
  <si>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</si>
  <si>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</si>
  <si>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</si>
  <si>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</si>
  <si>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</si>
  <si>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</si>
  <si>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</si>
  <si>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</si>
  <si>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</si>
  <si>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</si>
  <si>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</si>
  <si>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</si>
  <si>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</si>
  <si>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</si>
  <si>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</si>
  <si>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</si>
  <si>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</si>
  <si>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</si>
  <si>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</si>
  <si>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</si>
  <si>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</si>
  <si>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</si>
  <si>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</si>
  <si>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</si>
  <si>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</si>
  <si>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</si>
  <si>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</si>
  <si>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</si>
  <si>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</si>
  <si>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</si>
  <si>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</si>
  <si>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</si>
  <si>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</si>
  <si>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</si>
  <si>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</si>
  <si>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</si>
  <si>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</si>
  <si>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</si>
  <si>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</si>
  <si>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</si>
  <si>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</si>
  <si>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</si>
  <si>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</si>
  <si>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</si>
  <si>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</si>
  <si>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</si>
  <si>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</si>
  <si>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</si>
  <si>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</si>
  <si>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</si>
  <si>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</si>
  <si>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</si>
  <si>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</si>
  <si>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</si>
  <si>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</si>
  <si>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</si>
  <si>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</si>
  <si>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</si>
  <si>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</si>
  <si>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</si>
  <si>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</si>
  <si>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</si>
  <si>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</si>
  <si>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</si>
  <si>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</si>
  <si>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</si>
  <si>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</si>
  <si>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</si>
  <si>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</si>
  <si>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</si>
  <si>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</si>
  <si>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</si>
  <si>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</si>
  <si>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</si>
  <si>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</si>
  <si>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</si>
  <si>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</si>
  <si>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</si>
  <si>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</si>
  <si>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</si>
  <si>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</si>
  <si>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</si>
  <si>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</si>
  <si>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</si>
  <si>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</si>
  <si>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</si>
  <si>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</si>
  <si>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</si>
  <si>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</si>
  <si>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</si>
  <si>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</si>
  <si>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</si>
  <si>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</si>
  <si>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</si>
  <si>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</si>
  <si>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</si>
  <si>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</si>
  <si>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</si>
  <si>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</si>
  <si>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</si>
  <si>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</si>
  <si>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</si>
  <si>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</si>
  <si>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</si>
  <si>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</si>
  <si>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</si>
  <si>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</si>
  <si>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</si>
  <si>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</si>
  <si>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</si>
  <si>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</si>
  <si>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</si>
  <si>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</si>
  <si>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</si>
  <si>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</si>
  <si>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</si>
  <si>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</si>
  <si>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</si>
  <si>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</si>
  <si>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</si>
  <si>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</si>
  <si>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</si>
  <si>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</si>
  <si>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</si>
  <si>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</si>
  <si>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</si>
  <si>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</si>
  <si>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</si>
  <si>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</si>
  <si>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</si>
  <si>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</si>
  <si>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</si>
  <si>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</si>
  <si>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</si>
  <si>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</si>
  <si>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</si>
  <si>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</si>
  <si>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</si>
  <si>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</si>
  <si>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</si>
  <si>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</si>
  <si>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</si>
  <si>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</si>
  <si>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</si>
  <si>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</si>
  <si>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</si>
  <si>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</si>
  <si>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</si>
  <si>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</si>
  <si>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</si>
  <si>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</si>
  <si>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</si>
  <si>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</si>
  <si>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</si>
  <si>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</si>
  <si>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</si>
  <si>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</si>
  <si>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</si>
  <si>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</si>
  <si>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</si>
  <si>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</si>
  <si>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</si>
  <si>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</si>
  <si>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</si>
  <si>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</si>
  <si>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</si>
  <si>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</si>
  <si>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</si>
  <si>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</si>
  <si>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</si>
  <si>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</si>
  <si>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</si>
  <si>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</si>
  <si>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</si>
  <si>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</si>
  <si>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</si>
  <si>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</si>
  <si>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</si>
  <si>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</si>
  <si>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</si>
  <si>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</si>
  <si>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</si>
  <si>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</si>
  <si>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</si>
  <si>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</si>
  <si>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</si>
  <si>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</si>
  <si>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</si>
  <si>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</si>
  <si>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</si>
  <si>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</si>
  <si>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</si>
  <si>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</si>
  <si>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</si>
  <si>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</si>
  <si>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</si>
  <si>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</si>
  <si>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</si>
  <si>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</si>
  <si>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</si>
  <si>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</si>
  <si>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</si>
  <si>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</si>
  <si>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</si>
  <si>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</si>
  <si>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</si>
  <si>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</si>
  <si>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</si>
  <si>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</si>
  <si>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</si>
  <si>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</si>
  <si>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</si>
  <si>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</si>
  <si>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</si>
  <si>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</si>
  <si>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</si>
  <si>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</si>
  <si>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</si>
  <si>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</si>
  <si>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</si>
  <si>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</si>
  <si>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</si>
  <si>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</si>
  <si>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</si>
  <si>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</si>
  <si>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</si>
  <si>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</si>
  <si>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</si>
  <si>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</si>
  <si>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</si>
  <si>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</si>
  <si>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</si>
  <si>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</si>
  <si>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</si>
  <si>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</si>
  <si>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</si>
  <si>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</si>
  <si>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</si>
  <si>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</si>
  <si>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</si>
  <si>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</si>
  <si>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</si>
  <si>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</si>
  <si>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</si>
  <si>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</si>
  <si>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</si>
  <si>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</si>
  <si>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</si>
  <si>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</si>
  <si>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</si>
  <si>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</si>
  <si>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</si>
  <si>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</si>
  <si>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</si>
  <si>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</si>
  <si>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</si>
  <si>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</si>
  <si>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</si>
  <si>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</si>
  <si>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</si>
  <si>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</si>
  <si>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</si>
  <si>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</si>
  <si>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</si>
  <si>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</si>
  <si>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</si>
  <si>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</si>
  <si>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</si>
  <si>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</si>
  <si>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</si>
  <si>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</si>
  <si>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</si>
  <si>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</si>
  <si>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</si>
  <si>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</si>
  <si>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</si>
  <si>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</si>
  <si>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</si>
  <si>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</si>
  <si>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</si>
  <si>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</si>
  <si>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</si>
  <si>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</si>
  <si>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</si>
  <si>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</si>
  <si>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</si>
  <si>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</si>
  <si>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</si>
  <si>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</si>
  <si>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</si>
  <si>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</si>
  <si>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</si>
  <si>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</si>
  <si>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</si>
  <si>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</si>
  <si>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</si>
  <si>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</si>
  <si>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</si>
  <si>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</si>
  <si>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</si>
  <si>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</si>
  <si>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</si>
  <si>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</si>
  <si>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</si>
  <si>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</si>
  <si>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</si>
  <si>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</si>
  <si>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</si>
  <si>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</si>
  <si>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</si>
  <si>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</si>
  <si>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</si>
  <si>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</si>
  <si>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</si>
  <si>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</si>
  <si>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</si>
  <si>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</si>
  <si>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</si>
  <si>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</si>
  <si>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</si>
  <si>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</si>
  <si>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</si>
  <si>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</si>
  <si>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</si>
  <si>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</si>
  <si>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</si>
  <si>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</si>
  <si>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</si>
  <si>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</si>
  <si>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</si>
  <si>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</si>
  <si>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</si>
  <si>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</si>
  <si>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</si>
  <si>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</si>
  <si>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</si>
  <si>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</si>
  <si>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</si>
  <si>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</si>
  <si>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</si>
  <si>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</si>
  <si>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</si>
  <si>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</si>
  <si>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</si>
  <si>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</si>
  <si>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</si>
  <si>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</si>
  <si>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</si>
  <si>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</si>
  <si>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</si>
  <si>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</si>
  <si>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</si>
  <si>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</si>
  <si>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</si>
  <si>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</si>
  <si>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</si>
  <si>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</si>
  <si>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</si>
  <si>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</si>
  <si>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</si>
  <si>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</si>
  <si>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</si>
  <si>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</si>
  <si>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</si>
  <si>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</si>
  <si>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</si>
  <si>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</si>
  <si>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</si>
  <si>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</si>
  <si>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</si>
  <si>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</si>
  <si>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</si>
  <si>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</si>
  <si>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</si>
  <si>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</si>
  <si>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</si>
  <si>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</si>
  <si>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</si>
  <si>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</si>
  <si>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</si>
  <si>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</si>
  <si>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</si>
  <si>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</si>
  <si>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</si>
  <si>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</si>
  <si>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</si>
  <si>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</si>
  <si>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</si>
  <si>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</si>
  <si>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</si>
  <si>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</si>
  <si>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</si>
  <si>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</si>
  <si>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</si>
  <si>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</si>
  <si>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</si>
  <si>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</si>
  <si>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</si>
  <si>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</si>
  <si>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</si>
  <si>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</si>
  <si>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</si>
  <si>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</si>
  <si>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</si>
  <si>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</si>
  <si>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</si>
  <si>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</si>
  <si>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</si>
  <si>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</si>
  <si>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</si>
  <si>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</si>
  <si>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</si>
  <si>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</si>
  <si>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</si>
  <si>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</si>
  <si>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</si>
  <si>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</si>
  <si>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</si>
  <si>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</si>
  <si>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</si>
  <si>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</si>
  <si>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</si>
  <si>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</si>
  <si>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</si>
  <si>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</si>
  <si>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</si>
  <si>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</si>
  <si>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</si>
  <si>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</si>
  <si>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</si>
  <si>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</si>
  <si>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</si>
  <si>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</si>
  <si>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</si>
  <si>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</si>
  <si>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</si>
  <si>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</si>
  <si>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</si>
  <si>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</si>
  <si>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</si>
  <si>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</si>
  <si>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</si>
  <si>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</si>
  <si>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</si>
  <si>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</si>
  <si>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</si>
  <si>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</si>
  <si>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</si>
  <si>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</si>
  <si>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</si>
  <si>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</si>
  <si>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</si>
  <si>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</si>
  <si>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</si>
  <si>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</si>
  <si>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</si>
  <si>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</si>
  <si>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</si>
  <si>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</si>
  <si>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</si>
  <si>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</si>
  <si>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</si>
  <si>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</si>
  <si>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</si>
  <si>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</si>
  <si>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</si>
  <si>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</si>
  <si>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</si>
  <si>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</si>
  <si>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</si>
  <si>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</si>
  <si>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</si>
  <si>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</si>
  <si>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</si>
  <si>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</si>
  <si>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</si>
  <si>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</si>
  <si>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</si>
  <si>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</si>
  <si>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</si>
  <si>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</si>
  <si>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</si>
  <si>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</si>
  <si>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</si>
  <si>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</si>
  <si>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</si>
  <si>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</si>
  <si>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</si>
  <si>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</si>
  <si>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</si>
  <si>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</si>
  <si>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</si>
  <si>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</si>
  <si>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</si>
  <si>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</si>
  <si>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</si>
  <si>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</si>
  <si>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</si>
  <si>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</si>
  <si>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</si>
  <si>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</si>
  <si>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</si>
  <si>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</si>
  <si>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</si>
  <si>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</si>
  <si>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</si>
  <si>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</si>
  <si>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</si>
  <si>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</si>
  <si>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</si>
  <si>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</si>
  <si>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</si>
  <si>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</si>
  <si>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</si>
  <si>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</si>
  <si>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</si>
  <si>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</si>
  <si>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</si>
  <si>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</si>
  <si>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</si>
  <si>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</si>
  <si>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</si>
  <si>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</si>
  <si>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</si>
  <si>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</si>
  <si>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</si>
  <si>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</si>
  <si>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</si>
  <si>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</si>
  <si>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</si>
  <si>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</si>
  <si>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</si>
  <si>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</si>
  <si>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</si>
  <si>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</si>
  <si>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</si>
  <si>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</si>
  <si>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</si>
  <si>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</si>
  <si>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</si>
  <si>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</si>
  <si>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</si>
  <si>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</si>
  <si>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</si>
  <si>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</si>
  <si>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</si>
  <si>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</si>
  <si>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</si>
  <si>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</si>
  <si>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</si>
  <si>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</si>
  <si>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</si>
  <si>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</si>
  <si>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</si>
  <si>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</si>
  <si>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</si>
  <si>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</si>
  <si>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</si>
  <si>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</si>
  <si>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</si>
  <si>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</si>
  <si>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</si>
  <si>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</si>
  <si>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</si>
  <si>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</si>
  <si>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</si>
  <si>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</si>
  <si>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</si>
  <si>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</si>
  <si>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</si>
  <si>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</si>
  <si>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</si>
  <si>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</si>
  <si>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</si>
  <si>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</si>
  <si>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</si>
  <si>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</si>
  <si>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</si>
  <si>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</si>
  <si>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</si>
  <si>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</si>
  <si>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</si>
  <si>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</si>
  <si>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</si>
  <si>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</si>
  <si>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</si>
  <si>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</si>
  <si>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</si>
  <si>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</si>
  <si>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</si>
  <si>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</si>
  <si>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</si>
  <si>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</si>
  <si>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</si>
  <si>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</si>
  <si>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</si>
  <si>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</si>
  <si>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</si>
  <si>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</si>
  <si>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</si>
  <si>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</si>
  <si>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</si>
  <si>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</si>
  <si>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</si>
  <si>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</si>
  <si>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</si>
  <si>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</si>
  <si>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</si>
  <si>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</si>
  <si>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</si>
  <si>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</si>
  <si>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</si>
  <si>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</si>
  <si>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</si>
  <si>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</si>
  <si>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</si>
  <si>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</si>
  <si>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</si>
  <si>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</si>
  <si>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</si>
  <si>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</si>
  <si>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</si>
  <si>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</si>
  <si>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</si>
  <si>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</si>
  <si>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</si>
  <si>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</si>
  <si>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</si>
  <si>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</si>
  <si>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</si>
  <si>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</si>
  <si>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</si>
  <si>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</si>
  <si>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</si>
  <si>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</si>
  <si>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</si>
  <si>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</si>
  <si>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</si>
  <si>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</si>
  <si>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</si>
  <si>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</si>
  <si>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</si>
  <si>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</si>
  <si>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</si>
  <si>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</si>
  <si>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</si>
  <si>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</si>
  <si>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</si>
  <si>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</si>
  <si>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</si>
  <si>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</si>
  <si>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</si>
  <si>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</si>
  <si>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</si>
  <si>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</si>
  <si>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</si>
  <si>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</si>
  <si>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</si>
  <si>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</si>
  <si>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</si>
  <si>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</si>
  <si>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</si>
  <si>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</si>
  <si>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</si>
  <si>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</si>
  <si>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</si>
  <si>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</si>
  <si>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</si>
  <si>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</si>
  <si>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</si>
  <si>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</si>
  <si>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</si>
  <si>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</si>
  <si>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</si>
  <si>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</si>
  <si>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</si>
  <si>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</si>
  <si>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</si>
  <si>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</si>
  <si>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</si>
  <si>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</si>
  <si>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</si>
  <si>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</si>
  <si>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</si>
  <si>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</si>
  <si>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</si>
  <si>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</si>
  <si>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</si>
  <si>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</si>
  <si>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</si>
  <si>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</si>
  <si>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</si>
  <si>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</si>
  <si>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</si>
  <si>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</si>
  <si>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</si>
  <si>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</si>
  <si>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</si>
  <si>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</si>
  <si>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</si>
  <si>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</si>
  <si>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</si>
  <si>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</si>
  <si>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</si>
  <si>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</si>
  <si>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</si>
  <si>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</si>
  <si>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</si>
  <si>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</si>
  <si>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</si>
  <si>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</si>
  <si>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</si>
  <si>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</si>
  <si>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</si>
  <si>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</si>
  <si>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</si>
  <si>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</si>
  <si>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</si>
  <si>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</si>
  <si>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</si>
  <si>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</si>
  <si>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</si>
  <si>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</si>
  <si>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</si>
  <si>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</si>
  <si>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</si>
  <si>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</si>
  <si>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</si>
  <si>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</si>
  <si>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</si>
  <si>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</si>
  <si>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</si>
  <si>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</si>
  <si>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</si>
  <si>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</si>
  <si>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</si>
  <si>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</si>
  <si>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</si>
  <si>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</si>
  <si>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</si>
  <si>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</si>
  <si>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</si>
  <si>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</si>
  <si>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</si>
  <si>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</si>
  <si>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</si>
  <si>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</si>
  <si>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</si>
  <si>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</si>
  <si>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</si>
  <si>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</si>
  <si>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</si>
  <si>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</si>
  <si>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</si>
  <si>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</si>
  <si>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</si>
  <si>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</si>
  <si>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</si>
  <si>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</si>
  <si>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</si>
  <si>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</si>
  <si>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</si>
  <si>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</si>
  <si>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</si>
  <si>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</si>
  <si>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</si>
  <si>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</si>
  <si>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</si>
  <si>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</si>
  <si>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</si>
  <si>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</si>
  <si>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</si>
  <si>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</si>
  <si>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</si>
  <si>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</si>
  <si>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</si>
  <si>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</si>
  <si>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</si>
  <si>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</si>
  <si>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</si>
  <si>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</si>
  <si>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</si>
  <si>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</si>
  <si>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</si>
  <si>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</si>
  <si>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</si>
  <si>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</si>
  <si>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</si>
  <si>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</si>
  <si>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</si>
  <si>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</si>
  <si>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</si>
  <si>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</si>
  <si>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</si>
  <si>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</si>
  <si>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</si>
  <si>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</si>
  <si>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</si>
  <si>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</si>
  <si>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</si>
  <si>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</si>
  <si>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</si>
  <si>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</si>
  <si>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</si>
  <si>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</si>
  <si>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</si>
  <si>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</si>
  <si>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</si>
  <si>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</si>
  <si>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</si>
  <si>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</si>
  <si>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</si>
  <si>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</si>
  <si>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</si>
  <si>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</si>
  <si>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</si>
  <si>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</si>
  <si>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</si>
  <si>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</si>
  <si>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</si>
  <si>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</si>
  <si>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</si>
  <si>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</si>
  <si>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</si>
  <si>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</si>
  <si>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</si>
  <si>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</si>
  <si>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</si>
  <si>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</si>
  <si>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</si>
  <si>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</si>
  <si>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</si>
  <si>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</si>
  <si>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</si>
  <si>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</si>
  <si>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</si>
  <si>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</si>
  <si>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</si>
  <si>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</si>
  <si>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</si>
  <si>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</si>
  <si>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</si>
  <si>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</si>
  <si>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</si>
  <si>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</si>
  <si>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</si>
  <si>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</si>
  <si>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</si>
  <si>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</si>
  <si>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</si>
  <si>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</si>
  <si>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</si>
  <si>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</si>
  <si>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</si>
  <si>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</si>
  <si>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</si>
  <si>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</si>
  <si>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</si>
  <si>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</si>
  <si>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</si>
  <si>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</si>
  <si>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</si>
  <si>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</si>
  <si>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</si>
  <si>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</si>
  <si>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</si>
  <si>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</si>
  <si>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</si>
  <si>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</si>
  <si>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</si>
  <si>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</si>
  <si>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</si>
  <si>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</si>
  <si>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</si>
  <si>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</si>
  <si>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</si>
  <si>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</si>
  <si>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</si>
  <si>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</si>
  <si>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</si>
  <si>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</si>
  <si>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</si>
  <si>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</si>
  <si>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</si>
  <si>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</si>
  <si>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</si>
  <si>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</si>
  <si>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</si>
  <si>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</si>
  <si>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</si>
  <si>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</si>
  <si>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</si>
  <si>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</si>
  <si>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</si>
  <si>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</si>
  <si>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</si>
  <si>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</si>
  <si>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</si>
  <si>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</si>
  <si>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</si>
  <si>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</si>
  <si>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</si>
  <si>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</si>
  <si>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</si>
  <si>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</si>
  <si>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</si>
  <si>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</si>
  <si>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</si>
  <si>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</si>
  <si>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</si>
  <si>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</si>
  <si>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</si>
  <si>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</si>
  <si>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</si>
  <si>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</si>
  <si>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</si>
  <si>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</si>
  <si>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</si>
  <si>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</si>
  <si>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</si>
  <si>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</si>
  <si>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</si>
  <si>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</si>
  <si>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</si>
  <si>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</si>
  <si>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</si>
  <si>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</si>
  <si>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</si>
  <si>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</si>
  <si>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</si>
  <si>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</si>
  <si>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</si>
  <si>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</si>
  <si>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</si>
  <si>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</si>
  <si>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</si>
  <si>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</si>
  <si>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</si>
  <si>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</si>
  <si>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</si>
  <si>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</si>
  <si>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</si>
  <si>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</si>
  <si>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</si>
  <si>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</si>
  <si>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</si>
  <si>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</si>
  <si>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</si>
  <si>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</si>
  <si>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</si>
  <si>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</si>
  <si>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</si>
  <si>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</si>
  <si>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</si>
  <si>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</si>
  <si>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</si>
  <si>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</si>
  <si>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</si>
  <si>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</si>
  <si>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</si>
  <si>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</si>
  <si>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</si>
  <si>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</si>
  <si>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</si>
  <si>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</si>
  <si>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</si>
  <si>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</si>
  <si>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</si>
  <si>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</si>
  <si>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</si>
  <si>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</si>
  <si>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</si>
  <si>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</si>
  <si>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</si>
  <si>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</si>
  <si>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</si>
  <si>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</si>
  <si>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</si>
  <si>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</si>
  <si>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</si>
  <si>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</si>
  <si>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</si>
  <si>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</si>
  <si>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</si>
  <si>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</si>
  <si>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</si>
  <si>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</si>
  <si>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</si>
  <si>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</si>
  <si>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</si>
  <si>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</si>
  <si>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</si>
  <si>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</si>
  <si>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</si>
  <si>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</si>
  <si>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</si>
  <si>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</si>
  <si>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</si>
  <si>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</si>
  <si>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</si>
  <si>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</si>
  <si>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</si>
  <si>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</si>
  <si>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</si>
  <si>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</si>
  <si>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</si>
  <si>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</si>
  <si>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</si>
  <si>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</si>
  <si>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</si>
  <si>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</si>
  <si>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</si>
  <si>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</si>
  <si>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</si>
  <si>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</si>
  <si>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</si>
  <si>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</si>
  <si>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</si>
  <si>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</si>
  <si>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</si>
  <si>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</si>
  <si>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</si>
  <si>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</si>
  <si>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</si>
  <si>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</si>
  <si>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</si>
  <si>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</si>
  <si>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</si>
  <si>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</si>
  <si>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</si>
  <si>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</si>
  <si>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</si>
  <si>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</si>
  <si>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</si>
  <si>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</si>
  <si>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</si>
  <si>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</si>
  <si>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</si>
  <si>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</si>
  <si>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</si>
  <si>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</si>
  <si>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</si>
  <si>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</si>
  <si>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</si>
  <si>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</si>
  <si>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</si>
  <si>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</si>
  <si>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</si>
  <si>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</si>
  <si>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</si>
  <si>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</si>
  <si>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</si>
  <si>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</si>
  <si>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</si>
  <si>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</si>
  <si>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</si>
  <si>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</si>
  <si>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</si>
  <si>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</si>
  <si>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</si>
  <si>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</si>
  <si>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</si>
  <si>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</si>
  <si>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</si>
  <si>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</si>
  <si>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</si>
  <si>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</si>
  <si>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</si>
  <si>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</si>
  <si>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</si>
  <si>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</si>
  <si>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</si>
  <si>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</si>
  <si>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</si>
  <si>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</si>
  <si>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</si>
  <si>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</si>
  <si>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</si>
  <si>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</si>
  <si>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</si>
  <si>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</si>
  <si>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</si>
  <si>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</si>
  <si>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</si>
  <si>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</si>
  <si>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</si>
  <si>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</si>
  <si>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</si>
  <si>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</si>
  <si>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</si>
  <si>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</si>
  <si>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</si>
  <si>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</si>
  <si>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</si>
  <si>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</si>
  <si>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</si>
  <si>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</si>
  <si>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</si>
  <si>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</si>
  <si>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</si>
  <si>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</si>
  <si>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</si>
  <si>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</si>
  <si>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</si>
  <si>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</si>
  <si>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</si>
  <si>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</si>
  <si>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</si>
  <si>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</si>
  <si>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</si>
  <si>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</si>
  <si>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</si>
  <si>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</si>
  <si>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</si>
  <si>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</si>
  <si>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</si>
  <si>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</si>
  <si>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</si>
  <si>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</si>
  <si>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</si>
  <si>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</si>
  <si>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</si>
  <si>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</si>
  <si>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</si>
  <si>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</si>
  <si>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</si>
  <si>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</si>
  <si>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</si>
  <si>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</si>
  <si>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</si>
  <si>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</si>
  <si>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</si>
  <si>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</si>
  <si>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</si>
  <si>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</si>
  <si>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</si>
  <si>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</si>
  <si>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</si>
  <si>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</si>
  <si>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</si>
  <si>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</si>
  <si>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</si>
  <si>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</si>
  <si>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</si>
  <si>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</si>
  <si>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</si>
  <si>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</si>
  <si>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</si>
  <si>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</si>
  <si>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</si>
  <si>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</si>
  <si>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</si>
  <si>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</si>
  <si>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</si>
  <si>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</si>
  <si>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</si>
  <si>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</si>
  <si>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</si>
  <si>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</si>
  <si>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</si>
  <si>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</si>
  <si>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</si>
  <si>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</si>
  <si>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</si>
  <si>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</si>
  <si>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</si>
  <si>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</si>
  <si>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</si>
  <si>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</si>
  <si>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</si>
  <si>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</si>
  <si>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</si>
  <si>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</si>
  <si>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</si>
  <si>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</si>
  <si>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</si>
  <si>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</si>
  <si>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</si>
  <si>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</si>
  <si>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</si>
  <si>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</si>
  <si>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</si>
  <si>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</si>
  <si>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</si>
  <si>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</si>
  <si>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</si>
  <si>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</si>
  <si>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</si>
  <si>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</si>
  <si>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</si>
  <si>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</si>
  <si>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</si>
  <si>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</si>
  <si>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</si>
  <si>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</si>
  <si>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</si>
  <si>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</si>
  <si>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</si>
  <si>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</si>
  <si>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</si>
  <si>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</si>
  <si>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</si>
  <si>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</si>
  <si>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</si>
  <si>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</si>
  <si>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</si>
  <si>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</si>
  <si>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</si>
  <si>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</si>
  <si>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</si>
  <si>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</si>
  <si>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</si>
  <si>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</si>
  <si>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</si>
  <si>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</si>
  <si>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</si>
  <si>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</si>
  <si>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</si>
  <si>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</si>
  <si>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</si>
  <si>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</si>
  <si>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</si>
  <si>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</si>
  <si>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</si>
  <si>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</si>
  <si>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</si>
  <si>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</si>
  <si>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</si>
  <si>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</si>
  <si>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</si>
  <si>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</si>
  <si>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</si>
  <si>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</si>
  <si>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</si>
  <si>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</si>
  <si>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</si>
  <si>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</si>
  <si>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</si>
  <si>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</si>
  <si>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</si>
  <si>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</si>
  <si>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</si>
  <si>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</si>
  <si>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</si>
  <si>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</si>
  <si>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</si>
  <si>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</si>
  <si>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</si>
  <si>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</si>
  <si>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</si>
  <si>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</si>
  <si>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</si>
  <si>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</si>
  <si>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</si>
  <si>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</si>
  <si>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</si>
  <si>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</si>
  <si>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</si>
  <si>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</si>
  <si>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</si>
  <si>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</si>
  <si>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</si>
  <si>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</si>
  <si>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</si>
  <si>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</si>
  <si>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</si>
  <si>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</si>
  <si>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</si>
  <si>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</si>
  <si>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</si>
  <si>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</si>
  <si>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</si>
  <si>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</si>
  <si>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</si>
  <si>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</si>
  <si>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</si>
  <si>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</si>
  <si>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</si>
  <si>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</si>
  <si>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</si>
  <si>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</si>
  <si>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</si>
  <si>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</si>
  <si>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</si>
  <si>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</si>
  <si>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</si>
  <si>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</si>
  <si>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</si>
  <si>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</si>
  <si>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</si>
  <si>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</si>
  <si>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</si>
  <si>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</si>
  <si>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</si>
  <si>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</si>
  <si>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</si>
  <si>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</si>
  <si>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</si>
  <si>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</si>
  <si>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</si>
  <si>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</si>
  <si>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</si>
  <si>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</si>
  <si>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</si>
  <si>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</si>
  <si>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</si>
  <si>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</si>
  <si>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</si>
  <si>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</si>
  <si>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</si>
  <si>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</si>
  <si>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</si>
  <si>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</si>
  <si>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</si>
  <si>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</si>
  <si>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</si>
  <si>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</si>
  <si>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</si>
  <si>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</si>
  <si>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</si>
  <si>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</si>
  <si>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</si>
  <si>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</si>
  <si>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</si>
  <si>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</si>
  <si>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</si>
  <si>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</si>
  <si>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</si>
  <si>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</si>
  <si>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</si>
  <si>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</si>
  <si>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</si>
  <si>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</si>
  <si>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</si>
  <si>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</si>
  <si>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</si>
  <si>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</si>
  <si>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</si>
  <si>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</si>
  <si>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</si>
  <si>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</si>
  <si>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</si>
  <si>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</si>
  <si>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</si>
  <si>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</si>
  <si>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</si>
  <si>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</si>
  <si>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</si>
  <si>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</si>
  <si>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</si>
  <si>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</si>
  <si>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</si>
  <si>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</si>
  <si>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</si>
  <si>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</si>
  <si>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</si>
  <si>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</si>
  <si>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</si>
  <si>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</si>
  <si>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</si>
  <si>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</si>
  <si>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</si>
  <si>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</si>
  <si>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</si>
  <si>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</si>
  <si>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</si>
  <si>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</si>
  <si>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</si>
  <si>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</si>
  <si>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</si>
  <si>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</si>
  <si>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</si>
  <si>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</si>
  <si>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</si>
  <si>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</si>
  <si>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</si>
  <si>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</si>
  <si>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</si>
  <si>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</si>
  <si>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</si>
  <si>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</si>
  <si>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</si>
  <si>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</si>
  <si>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</si>
  <si>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</si>
  <si>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</si>
  <si>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</si>
  <si>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</si>
  <si>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</si>
  <si>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</si>
  <si>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</si>
  <si>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</si>
  <si>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</si>
  <si>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</si>
  <si>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</si>
  <si>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</si>
  <si>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</si>
  <si>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</si>
  <si>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</si>
  <si>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</si>
  <si>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</si>
  <si>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</si>
  <si>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</si>
  <si>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</si>
  <si>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</si>
  <si>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</si>
  <si>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</si>
  <si>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</si>
  <si>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</si>
  <si>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</si>
  <si>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</si>
  <si>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</si>
  <si>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</si>
  <si>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</si>
  <si>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</si>
  <si>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</si>
  <si>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</si>
  <si>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</si>
  <si>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</si>
  <si>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</si>
  <si>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</si>
  <si>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</si>
  <si>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</si>
  <si>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</si>
  <si>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</si>
  <si>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</si>
  <si>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</si>
  <si>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</si>
  <si>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</si>
  <si>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</si>
  <si>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</si>
  <si>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</si>
  <si>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</si>
  <si>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</si>
  <si>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</si>
  <si>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</si>
  <si>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</si>
  <si>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</si>
  <si>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</si>
  <si>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</si>
  <si>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</si>
  <si>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</si>
  <si>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</si>
  <si>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</si>
  <si>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</si>
  <si>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</si>
  <si>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</si>
  <si>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</si>
  <si>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</si>
  <si>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</si>
  <si>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</si>
  <si>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</si>
  <si>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</si>
  <si>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</si>
  <si>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</si>
  <si>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</si>
  <si>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</si>
  <si>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</si>
  <si>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</si>
  <si>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</si>
  <si>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</si>
  <si>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</si>
  <si>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</si>
  <si>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</si>
  <si>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</si>
  <si>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</si>
  <si>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</si>
  <si>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</si>
  <si>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</si>
  <si>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</si>
  <si>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</si>
  <si>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</si>
  <si>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</si>
  <si>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</si>
  <si>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</si>
  <si>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</si>
  <si>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</si>
  <si>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</si>
  <si>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</si>
  <si>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</si>
  <si>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</si>
  <si>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</si>
  <si>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</si>
  <si>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</si>
  <si>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</si>
  <si>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</si>
  <si>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</si>
  <si>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</si>
  <si>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</si>
  <si>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</si>
  <si>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</si>
  <si>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</si>
  <si>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</si>
  <si>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</si>
  <si>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</si>
  <si>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</si>
  <si>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</si>
  <si>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</si>
  <si>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</si>
  <si>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</si>
  <si>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</si>
  <si>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</si>
  <si>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</si>
  <si>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</si>
  <si>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</si>
  <si>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</si>
  <si>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</si>
  <si>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</si>
  <si>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</si>
  <si>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</si>
  <si>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</si>
  <si>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</si>
  <si>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</si>
  <si>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</si>
  <si>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</si>
  <si>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</si>
  <si>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</si>
  <si>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</si>
  <si>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</si>
  <si>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</si>
  <si>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</si>
  <si>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</si>
  <si>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</si>
  <si>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</si>
  <si>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</si>
  <si>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</si>
  <si>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</si>
  <si>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</si>
  <si>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</si>
  <si>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</si>
  <si>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</si>
  <si>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</si>
  <si>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</si>
  <si>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</si>
  <si>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</si>
  <si>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</si>
  <si>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</si>
  <si>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</si>
  <si>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</si>
  <si>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</si>
  <si>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</si>
  <si>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</si>
  <si>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</si>
  <si>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</si>
  <si>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</si>
  <si>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</si>
  <si>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</si>
  <si>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</si>
  <si>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</si>
  <si>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</si>
  <si>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</si>
  <si>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</si>
  <si>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</si>
  <si>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</si>
  <si>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</si>
  <si>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</si>
  <si>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</si>
  <si>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</si>
  <si>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</si>
  <si>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</si>
  <si>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</si>
  <si>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</si>
  <si>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</si>
  <si>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</si>
  <si>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</si>
  <si>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</si>
  <si>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</si>
  <si>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</si>
  <si>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</si>
  <si>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</si>
  <si>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</si>
  <si>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</si>
  <si>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</si>
  <si>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</si>
  <si>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</si>
  <si>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</si>
  <si>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</si>
  <si>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</si>
  <si>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</si>
  <si>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</si>
  <si>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</si>
  <si>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</si>
  <si>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</si>
  <si>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</si>
  <si>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</si>
  <si>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</si>
  <si>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</si>
  <si>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</si>
  <si>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</si>
  <si>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</si>
  <si>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</si>
  <si>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</si>
  <si>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</si>
  <si>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</si>
  <si>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</si>
  <si>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</si>
  <si>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</si>
  <si>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</si>
  <si>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</si>
  <si>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</si>
  <si>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</si>
  <si>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</si>
  <si>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</si>
  <si>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</si>
  <si>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</si>
  <si>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</si>
  <si>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</si>
  <si>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</si>
  <si>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</si>
  <si>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</si>
  <si>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</si>
  <si>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</si>
  <si>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</si>
  <si>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</si>
  <si>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</si>
  <si>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</si>
  <si>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</si>
  <si>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</si>
  <si>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</si>
  <si>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</si>
  <si>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</si>
  <si>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</si>
  <si>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</si>
  <si>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</si>
  <si>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</si>
  <si>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</si>
  <si>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</si>
  <si>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</si>
  <si>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</si>
  <si>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</si>
  <si>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</si>
  <si>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</si>
  <si>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</si>
  <si>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</si>
  <si>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</si>
  <si>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</si>
  <si>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</si>
  <si>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</si>
  <si>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</si>
  <si>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</si>
  <si>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</si>
  <si>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</si>
  <si>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</si>
  <si>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</si>
  <si>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</si>
  <si>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</si>
  <si>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</si>
  <si>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</si>
  <si>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</si>
  <si>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</si>
  <si>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</si>
  <si>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</si>
  <si>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</si>
  <si>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</si>
  <si>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</si>
  <si>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</si>
  <si>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</si>
  <si>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</si>
  <si>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</si>
  <si>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</si>
  <si>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</si>
  <si>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</si>
  <si>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</si>
  <si>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</si>
  <si>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</si>
  <si>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</si>
  <si>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</si>
  <si>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</si>
  <si>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</si>
  <si>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</si>
  <si>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</si>
  <si>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</si>
  <si>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</si>
  <si>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</si>
  <si>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</si>
  <si>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</si>
  <si>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</si>
  <si>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</si>
  <si>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</si>
  <si>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</si>
  <si>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</si>
  <si>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</si>
  <si>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</si>
  <si>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</si>
  <si>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</si>
  <si>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</si>
  <si>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</si>
  <si>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</si>
  <si>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</si>
  <si>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</si>
  <si>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</si>
  <si>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</si>
  <si>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</si>
  <si>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</si>
  <si>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</si>
  <si>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</si>
  <si>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</si>
  <si>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</si>
  <si>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</si>
  <si>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</si>
  <si>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</si>
  <si>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</si>
  <si>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</si>
  <si>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</si>
  <si>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</si>
  <si>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</si>
  <si>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</si>
  <si>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</si>
  <si>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</si>
  <si>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</si>
  <si>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</si>
  <si>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</si>
  <si>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</si>
  <si>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</si>
  <si>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</si>
  <si>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</si>
  <si>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</si>
  <si>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</si>
  <si>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</si>
  <si>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</si>
  <si>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</si>
  <si>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</si>
  <si>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</si>
  <si>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</si>
  <si>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</si>
  <si>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</si>
  <si>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</si>
  <si>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</si>
  <si>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</si>
  <si>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</si>
  <si>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</si>
  <si>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</si>
  <si>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</si>
  <si>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</si>
  <si>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</si>
  <si>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</si>
  <si>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</si>
  <si>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</si>
  <si>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</si>
  <si>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</si>
  <si>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</si>
  <si>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</si>
  <si>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</si>
  <si>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</si>
  <si>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</si>
  <si>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</si>
  <si>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</si>
  <si>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</si>
  <si>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</si>
  <si>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</si>
  <si>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</si>
  <si>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</si>
  <si>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</si>
  <si>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</si>
  <si>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</si>
  <si>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</si>
  <si>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</si>
  <si>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</si>
  <si>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</si>
  <si>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</si>
  <si>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</si>
  <si>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</si>
  <si>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</si>
  <si>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</si>
  <si>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</si>
  <si>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</si>
  <si>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</si>
  <si>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</si>
  <si>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</si>
  <si>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</si>
  <si>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</si>
  <si>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</si>
  <si>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</si>
  <si>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</si>
  <si>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</si>
  <si>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</si>
  <si>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</si>
  <si>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</si>
  <si>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</si>
  <si>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</si>
  <si>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</si>
  <si>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</si>
  <si>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</si>
  <si>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</si>
  <si>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</si>
  <si>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</si>
  <si>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</si>
  <si>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</si>
  <si>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</si>
  <si>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</si>
  <si>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</si>
  <si>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</si>
  <si>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</si>
  <si>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</si>
  <si>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</si>
  <si>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</si>
  <si>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</si>
  <si>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</si>
  <si>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</si>
  <si>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</si>
  <si>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</si>
  <si>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</si>
  <si>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</si>
  <si>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</si>
  <si>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</si>
  <si>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</si>
  <si>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</si>
  <si>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</si>
  <si>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</si>
  <si>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</si>
  <si>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</si>
  <si>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</si>
  <si>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</si>
  <si>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</si>
  <si>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</si>
  <si>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</si>
  <si>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</si>
  <si>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</si>
  <si>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</si>
  <si>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</si>
  <si>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</si>
  <si>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</si>
  <si>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</si>
  <si>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</si>
  <si>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</si>
  <si>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</si>
  <si>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</si>
  <si>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</si>
  <si>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</si>
  <si>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</si>
  <si>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</si>
  <si>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</si>
  <si>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</si>
  <si>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</si>
  <si>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</si>
  <si>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</si>
  <si>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</si>
  <si>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</si>
  <si>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</si>
  <si>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</si>
  <si>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</si>
  <si>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</si>
  <si>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</si>
  <si>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</si>
  <si>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</si>
  <si>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</si>
  <si>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</si>
  <si>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</si>
  <si>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</si>
  <si>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</si>
  <si>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</si>
  <si>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</si>
  <si>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</si>
  <si>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</si>
  <si>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</si>
  <si>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</si>
  <si>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</si>
  <si>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</si>
  <si>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</si>
  <si>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</si>
  <si>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</si>
  <si>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</si>
  <si>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</si>
  <si>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</si>
  <si>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</si>
  <si>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</si>
  <si>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</si>
  <si>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</si>
  <si>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</si>
  <si>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</si>
  <si>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</si>
  <si>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</si>
  <si>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</si>
  <si>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</si>
  <si>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</si>
  <si>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</si>
  <si>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</si>
  <si>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</si>
  <si>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</si>
  <si>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</si>
  <si>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</si>
  <si>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</si>
  <si>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</si>
  <si>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</si>
  <si>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</si>
  <si>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</si>
  <si>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</si>
  <si>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</si>
  <si>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</si>
  <si>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</si>
  <si>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</si>
  <si>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</si>
  <si>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</si>
  <si>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</si>
  <si>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</si>
  <si>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</si>
  <si>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</si>
  <si>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</si>
  <si>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</si>
  <si>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</si>
  <si>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</si>
  <si>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</si>
  <si>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</si>
  <si>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</si>
  <si>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</si>
  <si>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</si>
  <si>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</si>
  <si>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</si>
  <si>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</si>
  <si>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</si>
  <si>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</si>
  <si>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</si>
  <si>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</si>
  <si>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</si>
  <si>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</si>
  <si>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</si>
  <si>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</si>
  <si>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</si>
  <si>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</si>
  <si>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</si>
  <si>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</si>
  <si>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</si>
  <si>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</si>
  <si>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</si>
  <si>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</si>
  <si>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</si>
  <si>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</si>
  <si>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</si>
  <si>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</si>
  <si>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</si>
  <si>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</si>
  <si>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</si>
  <si>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</si>
  <si>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</si>
  <si>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</si>
  <si>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</si>
  <si>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</si>
  <si>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</si>
  <si>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</si>
  <si>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</si>
  <si>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</si>
  <si>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</si>
  <si>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</si>
  <si>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</si>
  <si>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</si>
  <si>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</si>
  <si>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</si>
  <si>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</si>
  <si>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</si>
  <si>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</si>
  <si>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</si>
  <si>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</si>
  <si>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</si>
  <si>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</si>
  <si>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</si>
  <si>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</si>
  <si>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</si>
  <si>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</si>
  <si>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</si>
  <si>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</si>
  <si>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</si>
  <si>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</si>
  <si>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</si>
  <si>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</si>
  <si>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</si>
  <si>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</si>
  <si>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</si>
  <si>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</si>
  <si>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</si>
  <si>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</si>
  <si>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</si>
  <si>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</si>
  <si>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</si>
  <si>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</si>
  <si>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</si>
  <si>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</si>
  <si>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</si>
  <si>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</si>
  <si>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</si>
  <si>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</si>
  <si>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</si>
  <si>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</si>
  <si>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</si>
  <si>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</si>
  <si>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</si>
  <si>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</si>
  <si>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</si>
  <si>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</si>
  <si>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</si>
  <si>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</si>
  <si>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</si>
  <si>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</si>
  <si>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</si>
  <si>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</si>
  <si>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</si>
  <si>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</si>
  <si>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</si>
  <si>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</si>
  <si>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</si>
  <si>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</si>
  <si>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</si>
  <si>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</si>
  <si>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</si>
  <si>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</si>
  <si>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</si>
  <si>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</si>
  <si>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</si>
  <si>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</si>
  <si>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</si>
  <si>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</si>
  <si>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</si>
  <si>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</si>
  <si>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</si>
  <si>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</si>
  <si>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</si>
  <si>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</si>
  <si>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</si>
  <si>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</si>
  <si>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</si>
  <si>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</si>
  <si>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</si>
  <si>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</si>
  <si>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</si>
  <si>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</si>
  <si>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</si>
  <si>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</si>
  <si>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</si>
  <si>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</si>
  <si>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</si>
  <si>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</si>
  <si>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</si>
  <si>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</si>
  <si>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</si>
  <si>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</si>
  <si>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</si>
  <si>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</si>
  <si>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</si>
  <si>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</si>
  <si>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</si>
  <si>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</si>
  <si>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</si>
  <si>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</si>
  <si>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</si>
  <si>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</si>
  <si>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</si>
  <si>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</si>
  <si>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</si>
  <si>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</si>
  <si>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</si>
  <si>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</si>
  <si>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</si>
  <si>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</si>
  <si>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</si>
  <si>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</si>
  <si>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</si>
  <si>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</si>
  <si>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</si>
  <si>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</si>
  <si>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</si>
  <si>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</si>
  <si>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</si>
  <si>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</si>
  <si>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</si>
  <si>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</si>
  <si>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</si>
  <si>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</si>
  <si>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</si>
  <si>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</si>
  <si>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</si>
  <si>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</si>
  <si>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</si>
  <si>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</si>
  <si>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</si>
  <si>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</si>
  <si>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</si>
  <si>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</si>
  <si>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</si>
  <si>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</si>
  <si>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</si>
  <si>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</si>
  <si>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</si>
  <si>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</si>
  <si>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</si>
  <si>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</si>
  <si>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</si>
  <si>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</si>
  <si>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</si>
  <si>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</si>
  <si>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</si>
  <si>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</si>
  <si>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</si>
  <si>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</si>
  <si>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</si>
  <si>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</si>
  <si>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</si>
  <si>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</si>
  <si>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</si>
  <si>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</si>
  <si>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</si>
  <si>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</si>
  <si>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</si>
  <si>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</si>
  <si>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</si>
  <si>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</si>
  <si>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</si>
  <si>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</si>
  <si>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</si>
  <si>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</si>
  <si>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</si>
  <si>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</si>
  <si>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</si>
  <si>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</si>
  <si>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</si>
  <si>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</si>
  <si>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</si>
  <si>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</si>
  <si>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</si>
  <si>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</si>
  <si>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</si>
  <si>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</si>
  <si>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</si>
  <si>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</si>
  <si>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</si>
  <si>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</si>
  <si>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</si>
  <si>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</si>
  <si>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</si>
  <si>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</si>
  <si>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</si>
  <si>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</si>
  <si>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</si>
  <si>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</si>
  <si>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</si>
  <si>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</si>
  <si>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</si>
  <si>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</si>
  <si>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</si>
  <si>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</si>
  <si>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</si>
  <si>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</si>
  <si>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</si>
  <si>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</si>
  <si>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</si>
  <si>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</si>
  <si>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</si>
  <si>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</si>
  <si>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</si>
  <si>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</si>
  <si>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</si>
  <si>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</si>
  <si>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</si>
  <si>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</si>
  <si>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</si>
  <si>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</si>
  <si>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</si>
  <si>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</si>
  <si>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</si>
  <si>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</si>
  <si>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</si>
  <si>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</si>
  <si>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</si>
  <si>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</si>
  <si>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</si>
  <si>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</si>
  <si>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</si>
  <si>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</si>
  <si>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</si>
  <si>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</si>
  <si>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</si>
  <si>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</si>
  <si>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</si>
  <si>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</si>
  <si>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</si>
  <si>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</si>
  <si>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</si>
  <si>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</si>
  <si>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</si>
  <si>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</si>
  <si>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</si>
  <si>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</si>
  <si>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</si>
  <si>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</si>
  <si>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</si>
  <si>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</si>
  <si>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</si>
  <si>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</si>
  <si>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</si>
  <si>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</si>
  <si>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</si>
  <si>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</si>
  <si>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</si>
  <si>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</si>
  <si>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</si>
  <si>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</si>
  <si>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</si>
  <si>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</si>
  <si>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</si>
  <si>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</si>
  <si>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</si>
  <si>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</si>
  <si>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</si>
  <si>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</si>
  <si>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</si>
  <si>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</si>
  <si>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</si>
  <si>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</si>
  <si>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</si>
  <si>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</si>
  <si>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</si>
  <si>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</si>
  <si>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</si>
  <si>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</si>
  <si>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</si>
  <si>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</si>
  <si>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</si>
  <si>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</si>
  <si>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</si>
  <si>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</si>
  <si>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</si>
  <si>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</si>
  <si>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</si>
  <si>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</si>
  <si>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</si>
  <si>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</si>
  <si>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</si>
  <si>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</si>
  <si>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</si>
  <si>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</si>
  <si>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</si>
  <si>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</si>
  <si>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</si>
  <si>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</si>
  <si>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</si>
  <si>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</si>
  <si>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</si>
  <si>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</si>
  <si>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</si>
  <si>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</si>
  <si>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</si>
  <si>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</si>
  <si>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</si>
  <si>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</si>
  <si>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</si>
  <si>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</si>
  <si>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</si>
  <si>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</si>
  <si>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</si>
  <si>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</si>
  <si>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</si>
  <si>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</si>
  <si>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</si>
  <si>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</si>
  <si>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</si>
  <si>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</si>
  <si>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</si>
  <si>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</si>
  <si>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</si>
  <si>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</si>
  <si>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</si>
  <si>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</si>
  <si>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</si>
  <si>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</si>
  <si>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</si>
  <si>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</si>
  <si>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</si>
  <si>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</si>
  <si>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</si>
  <si>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</si>
  <si>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</si>
  <si>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</si>
  <si>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</si>
  <si>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</si>
  <si>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</si>
  <si>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</si>
  <si>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</si>
  <si>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</si>
  <si>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</si>
  <si>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</si>
  <si>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</si>
  <si>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</si>
  <si>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</si>
  <si>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</si>
  <si>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</si>
  <si>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</si>
  <si>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</si>
  <si>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</si>
  <si>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</si>
  <si>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</si>
  <si>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</si>
  <si>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</si>
  <si>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</si>
  <si>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</si>
  <si>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</si>
  <si>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</si>
  <si>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</si>
  <si>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</si>
  <si>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</si>
  <si>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</si>
  <si>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</si>
  <si>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</si>
  <si>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</si>
  <si>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</si>
  <si>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</si>
  <si>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</si>
  <si>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</si>
  <si>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</si>
  <si>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</si>
  <si>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</si>
  <si>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</si>
  <si>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</si>
  <si>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</si>
  <si>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</si>
  <si>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</si>
  <si>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</si>
  <si>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</si>
  <si>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</si>
  <si>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</si>
  <si>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</si>
  <si>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</si>
  <si>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</si>
  <si>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</si>
  <si>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</si>
  <si>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</si>
  <si>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</si>
  <si>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</si>
  <si>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</si>
  <si>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</si>
  <si>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</si>
  <si>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</si>
  <si>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</si>
  <si>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</si>
  <si>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</si>
  <si>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</si>
  <si>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</si>
  <si>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</si>
  <si>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</si>
  <si>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</si>
  <si>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</si>
  <si>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</si>
  <si>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</si>
  <si>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</si>
  <si>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</si>
  <si>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</si>
  <si>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</si>
  <si>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</si>
  <si>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</si>
  <si>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</si>
  <si>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</si>
  <si>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</si>
  <si>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</si>
  <si>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</si>
  <si>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</si>
  <si>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</si>
  <si>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</si>
  <si>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</si>
  <si>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</si>
  <si>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</si>
  <si>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</si>
  <si>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</si>
  <si>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</si>
  <si>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</si>
  <si>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</si>
  <si>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</si>
  <si>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</si>
  <si>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</si>
  <si>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</si>
  <si>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</si>
  <si>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</si>
  <si>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</si>
  <si>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</si>
  <si>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</si>
  <si>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</si>
  <si>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</si>
  <si>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</si>
  <si>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</si>
  <si>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</si>
  <si>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</si>
  <si>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</si>
  <si>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</si>
  <si>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</si>
  <si>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</si>
  <si>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</si>
  <si>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</si>
  <si>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</si>
  <si>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</si>
  <si>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</si>
  <si>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</si>
  <si>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</si>
  <si>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</si>
  <si>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</si>
  <si>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</si>
  <si>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</si>
  <si>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</si>
  <si>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</si>
  <si>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</si>
  <si>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</si>
  <si>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</si>
  <si>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</si>
  <si>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</si>
  <si>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</si>
  <si>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</si>
  <si>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</si>
  <si>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</si>
  <si>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</si>
  <si>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</si>
  <si>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</si>
  <si>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</si>
  <si>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</si>
  <si>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</si>
  <si>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</si>
  <si>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</si>
  <si>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</si>
  <si>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</si>
  <si>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</si>
  <si>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</si>
  <si>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</si>
  <si>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</si>
  <si>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</si>
  <si>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</si>
  <si>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</si>
  <si>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</si>
  <si>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</si>
  <si>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</si>
  <si>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</si>
  <si>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</si>
  <si>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</si>
  <si>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</si>
  <si>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</si>
  <si>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</si>
  <si>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</si>
  <si>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</si>
  <si>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</si>
  <si>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</si>
  <si>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</si>
  <si>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</si>
  <si>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</si>
  <si>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</si>
  <si>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</si>
  <si>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</si>
  <si>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</si>
  <si>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</si>
  <si>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</si>
  <si>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</si>
  <si>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</si>
  <si>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</si>
  <si>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</si>
  <si>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</si>
  <si>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</si>
  <si>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</si>
  <si>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</si>
  <si>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</si>
  <si>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</si>
  <si>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</si>
  <si>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</si>
  <si>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</si>
  <si>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</si>
  <si>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</si>
  <si>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</si>
  <si>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</si>
  <si>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</si>
  <si>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</si>
  <si>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</si>
  <si>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</si>
  <si>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</si>
  <si>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</si>
  <si>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</si>
  <si>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</si>
  <si>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</si>
  <si>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</si>
  <si>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</si>
  <si>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</si>
  <si>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</si>
  <si>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</si>
  <si>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</si>
  <si>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</si>
  <si>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</si>
  <si>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</si>
  <si>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</si>
  <si>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</si>
  <si>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</si>
  <si>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</si>
  <si>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</si>
  <si>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</si>
  <si>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</si>
  <si>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</si>
  <si>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</si>
  <si>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</si>
  <si>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</si>
  <si>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</si>
  <si>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</si>
  <si>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</si>
  <si>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</si>
  <si>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</si>
  <si>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</si>
  <si>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</si>
  <si>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</si>
  <si>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</si>
  <si>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</si>
  <si>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</si>
  <si>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</si>
  <si>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</si>
  <si>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</si>
  <si>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</si>
  <si>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</si>
  <si>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</si>
  <si>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</si>
  <si>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</si>
  <si>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</si>
  <si>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</si>
  <si>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</si>
  <si>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</si>
  <si>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</si>
  <si>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</si>
  <si>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</si>
  <si>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</si>
  <si>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</si>
  <si>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</si>
  <si>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</si>
  <si>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</si>
  <si>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</si>
  <si>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</si>
  <si>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</si>
  <si>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</si>
  <si>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</si>
  <si>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</si>
  <si>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</si>
  <si>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</si>
  <si>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</si>
  <si>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</si>
  <si>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</si>
  <si>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</si>
  <si>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</si>
  <si>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</si>
  <si>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</si>
  <si>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</si>
  <si>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</si>
  <si>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</si>
  <si>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</si>
  <si>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</si>
  <si>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</si>
  <si>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</si>
  <si>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</si>
  <si>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</si>
  <si>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</si>
  <si>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</si>
  <si>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</si>
  <si>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</si>
  <si>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</si>
  <si>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</si>
  <si>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</si>
  <si>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</si>
  <si>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</si>
  <si>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</si>
  <si>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</si>
  <si>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</si>
  <si>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</si>
  <si>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</si>
  <si>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</si>
  <si>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</si>
  <si>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</si>
  <si>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</si>
  <si>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</si>
  <si>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</si>
  <si>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</si>
  <si>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</si>
  <si>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</si>
  <si>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</si>
  <si>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</si>
  <si>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</si>
  <si>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</si>
  <si>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</si>
  <si>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</si>
  <si>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</si>
  <si>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</si>
  <si>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</si>
  <si>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</si>
  <si>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</si>
  <si>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</si>
  <si>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</si>
  <si>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</si>
  <si>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</si>
  <si>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</si>
  <si>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</si>
  <si>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</si>
  <si>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</si>
  <si>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</si>
  <si>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</si>
  <si>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</si>
  <si>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</si>
  <si>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</si>
  <si>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</si>
  <si>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</si>
  <si>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</si>
  <si>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</si>
  <si>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</si>
  <si>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</si>
  <si>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</si>
  <si>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</si>
  <si>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</si>
  <si>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</si>
  <si>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</si>
  <si>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</si>
  <si>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</si>
  <si>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</si>
  <si>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</si>
  <si>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</si>
  <si>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</si>
  <si>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</si>
  <si>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</si>
  <si>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</si>
  <si>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</si>
  <si>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</si>
  <si>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</si>
  <si>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</si>
  <si>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</si>
  <si>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</si>
  <si>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</si>
  <si>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</si>
  <si>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</si>
  <si>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</si>
  <si>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</si>
  <si>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</si>
  <si>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</si>
  <si>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</si>
  <si>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</si>
  <si>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</si>
  <si>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</si>
  <si>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</si>
  <si>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</si>
  <si>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</si>
  <si>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</si>
  <si>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</si>
  <si>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</si>
  <si>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</si>
  <si>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</si>
  <si>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</si>
  <si>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</si>
  <si>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</si>
  <si>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</si>
  <si>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</si>
  <si>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</si>
  <si>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</si>
  <si>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</si>
  <si>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</si>
  <si>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</si>
  <si>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</si>
  <si>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</si>
  <si>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</si>
  <si>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</si>
  <si>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</si>
  <si>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</si>
  <si>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</si>
  <si>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</si>
  <si>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</si>
  <si>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</si>
  <si>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</si>
  <si>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</si>
  <si>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</si>
  <si>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</si>
  <si>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</si>
  <si>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</si>
  <si>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</si>
  <si>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</si>
  <si>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</si>
  <si>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</si>
  <si>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</si>
  <si>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</si>
  <si>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</si>
  <si>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</si>
  <si>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</si>
  <si>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</si>
  <si>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</si>
  <si>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</si>
  <si>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</si>
  <si>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</si>
  <si>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</si>
  <si>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</si>
  <si>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</si>
  <si>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</si>
  <si>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</si>
  <si>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</si>
  <si>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</si>
  <si>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</si>
  <si>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</si>
  <si>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</si>
  <si>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</si>
  <si>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</si>
  <si>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</si>
  <si>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</si>
  <si>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</si>
  <si>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</si>
  <si>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</si>
  <si>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</si>
  <si>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</si>
  <si>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</si>
  <si>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</si>
  <si>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</si>
  <si>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</si>
  <si>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</si>
  <si>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</si>
  <si>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</si>
  <si>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</si>
  <si>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</si>
  <si>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</si>
  <si>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</si>
  <si>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</si>
  <si>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</si>
  <si>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</si>
  <si>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</si>
  <si>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</si>
  <si>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</si>
  <si>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</si>
  <si>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</si>
  <si>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</si>
  <si>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</si>
  <si>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</si>
  <si>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</si>
  <si>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</si>
  <si>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</si>
  <si>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</si>
  <si>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</si>
  <si>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</si>
  <si>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</si>
  <si>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</si>
  <si>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</si>
  <si>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</si>
  <si>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</si>
  <si>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</si>
  <si>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</si>
  <si>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</si>
  <si>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</si>
  <si>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</si>
  <si>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</si>
  <si>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</si>
  <si>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</si>
  <si>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</si>
  <si>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</si>
  <si>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</si>
  <si>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</si>
  <si>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</si>
  <si>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</si>
  <si>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</si>
  <si>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</si>
  <si>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</si>
  <si>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</si>
  <si>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</si>
  <si>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</si>
  <si>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</si>
  <si>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</si>
  <si>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</si>
  <si>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</si>
  <si>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</si>
  <si>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</si>
  <si>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</si>
  <si>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</si>
  <si>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</si>
  <si>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</si>
  <si>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</si>
  <si>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</si>
  <si>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</si>
  <si>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</si>
  <si>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</si>
  <si>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</si>
  <si>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</si>
  <si>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</si>
  <si>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</si>
  <si>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</si>
  <si>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</si>
  <si>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</si>
  <si>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</si>
  <si>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</si>
  <si>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</si>
  <si>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</si>
  <si>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</si>
  <si>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</si>
  <si>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</si>
  <si>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</si>
  <si>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</si>
  <si>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</si>
  <si>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</si>
  <si>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</si>
  <si>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</si>
  <si>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</si>
  <si>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</si>
  <si>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</si>
  <si>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</si>
  <si>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</si>
  <si>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</si>
  <si>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</si>
  <si>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</si>
  <si>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</si>
  <si>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</si>
  <si>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</si>
  <si>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</si>
  <si>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</si>
  <si>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</si>
  <si>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</si>
  <si>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</si>
  <si>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</si>
  <si>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</si>
  <si>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</si>
  <si>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</si>
  <si>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</si>
  <si>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</si>
  <si>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</si>
  <si>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</si>
  <si>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</si>
  <si>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</si>
  <si>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</si>
  <si>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</si>
  <si>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</si>
  <si>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</si>
  <si>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</si>
  <si>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</si>
  <si>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</si>
  <si>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</si>
  <si>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</si>
  <si>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</si>
  <si>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</si>
  <si>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</si>
  <si>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</si>
  <si>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</si>
  <si>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</si>
  <si>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</si>
  <si>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</si>
  <si>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</si>
  <si>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</si>
  <si>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</si>
  <si>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</si>
  <si>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</si>
  <si>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</si>
  <si>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</si>
  <si>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</si>
  <si>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</si>
  <si>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</si>
  <si>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</si>
  <si>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</si>
  <si>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</si>
  <si>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</si>
  <si>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</si>
  <si>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</si>
  <si>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</si>
  <si>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</si>
  <si>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</si>
  <si>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</si>
  <si>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</si>
  <si>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</si>
  <si>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</si>
  <si>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</si>
  <si>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</si>
  <si>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</si>
  <si>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</si>
  <si>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</si>
  <si>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</si>
  <si>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</si>
  <si>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</si>
  <si>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</si>
  <si>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</si>
  <si>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</si>
  <si>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</si>
  <si>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</si>
  <si>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</si>
  <si>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</si>
  <si>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</si>
  <si>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</si>
  <si>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</si>
  <si>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</si>
  <si>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</si>
  <si>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</si>
  <si>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</si>
  <si>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</si>
  <si>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</si>
  <si>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</si>
  <si>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</si>
  <si>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</si>
  <si>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</si>
  <si>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</si>
  <si>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</si>
  <si>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</si>
  <si>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</si>
  <si>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</si>
  <si>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</si>
  <si>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</si>
  <si>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</si>
  <si>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</si>
  <si>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</si>
  <si>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</si>
  <si>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</si>
  <si>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</si>
  <si>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</si>
  <si>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</si>
  <si>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</si>
  <si>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</si>
  <si>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</si>
  <si>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</si>
  <si>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</si>
  <si>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</si>
  <si>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</si>
  <si>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</si>
  <si>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</si>
  <si>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</si>
  <si>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</si>
  <si>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</si>
  <si>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</si>
  <si>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</si>
  <si>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</si>
  <si>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</si>
  <si>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</si>
  <si>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</si>
  <si>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</si>
  <si>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</si>
  <si>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</si>
  <si>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</si>
  <si>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</si>
  <si>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</si>
  <si>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</si>
  <si>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</si>
  <si>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</si>
  <si>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</si>
  <si>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</si>
  <si>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</si>
  <si>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</si>
  <si>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</si>
  <si>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</si>
  <si>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</si>
  <si>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</si>
  <si>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</si>
  <si>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</si>
  <si>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</si>
  <si>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</si>
  <si>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</si>
  <si>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</si>
  <si>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</si>
  <si>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</si>
  <si>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</si>
  <si>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</si>
  <si>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</si>
  <si>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</si>
  <si>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</si>
  <si>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</si>
  <si>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</si>
  <si>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</si>
  <si>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</si>
  <si>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</si>
  <si>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</si>
  <si>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</si>
  <si>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</si>
  <si>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</si>
  <si>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</si>
  <si>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</si>
  <si>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</si>
  <si>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</si>
  <si>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</si>
  <si>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</si>
  <si>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</si>
  <si>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</si>
  <si>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</si>
  <si>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</si>
  <si>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</si>
  <si>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</si>
  <si>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</si>
  <si>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</si>
  <si>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</si>
  <si>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</si>
  <si>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</si>
  <si>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</si>
  <si>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</si>
  <si>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</si>
  <si>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</si>
  <si>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</si>
  <si>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</si>
  <si>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</si>
  <si>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</si>
  <si>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</si>
  <si>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</si>
  <si>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</si>
  <si>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</si>
  <si>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</si>
  <si>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</si>
  <si>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</si>
  <si>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</si>
  <si>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</si>
  <si>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</si>
  <si>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</si>
  <si>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</si>
  <si>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</si>
  <si>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</si>
  <si>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</si>
  <si>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</si>
  <si>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</si>
  <si>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</si>
  <si>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</si>
  <si>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</si>
  <si>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</si>
  <si>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</si>
  <si>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</si>
  <si>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</si>
  <si>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</si>
  <si>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</si>
  <si>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</si>
  <si>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</si>
  <si>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</si>
  <si>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</si>
  <si>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</si>
  <si>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</si>
  <si>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</si>
  <si>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</si>
  <si>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</si>
  <si>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</si>
  <si>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</si>
  <si>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</si>
  <si>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</si>
  <si>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</si>
  <si>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</si>
  <si>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</si>
  <si>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</si>
  <si>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</si>
  <si>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</si>
  <si>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</si>
  <si>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</si>
  <si>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</si>
  <si>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</si>
  <si>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</si>
  <si>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</si>
  <si>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</si>
  <si>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</si>
  <si>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</si>
  <si>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</si>
  <si>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</si>
  <si>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</si>
  <si>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</si>
  <si>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</si>
  <si>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</si>
  <si>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</si>
  <si>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</si>
  <si>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</si>
  <si>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</si>
  <si>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</si>
  <si>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</si>
  <si>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</si>
  <si>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</si>
  <si>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</si>
  <si>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</si>
  <si>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</si>
  <si>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</si>
  <si>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</si>
  <si>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</si>
  <si>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</si>
  <si>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</si>
  <si>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</si>
  <si>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</si>
  <si>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</si>
  <si>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</si>
  <si>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</si>
  <si>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</si>
  <si>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</si>
  <si>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</si>
  <si>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</si>
  <si>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</si>
  <si>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</si>
  <si>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</si>
  <si>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</si>
  <si>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</si>
  <si>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</si>
  <si>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</si>
  <si>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</si>
  <si>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</si>
  <si>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</si>
  <si>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</si>
  <si>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</si>
  <si>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</si>
  <si>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</si>
  <si>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</si>
  <si>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</si>
  <si>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</si>
  <si>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</si>
  <si>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</si>
  <si>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</si>
  <si>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</si>
  <si>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</si>
  <si>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</si>
  <si>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</si>
  <si>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</si>
  <si>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</si>
  <si>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</si>
  <si>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</si>
  <si>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</si>
  <si>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</si>
  <si>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</si>
  <si>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</si>
  <si>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</si>
  <si>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</si>
  <si>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</si>
  <si>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</si>
  <si>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</si>
  <si>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</si>
  <si>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</si>
  <si>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</si>
  <si>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</si>
  <si>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</si>
  <si>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</si>
  <si>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</si>
  <si>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</si>
  <si>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</si>
  <si>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</si>
  <si>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</si>
  <si>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</si>
  <si>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</si>
  <si>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</si>
  <si>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</si>
  <si>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</si>
  <si>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</si>
  <si>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</si>
  <si>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</si>
  <si>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</si>
  <si>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</si>
  <si>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</si>
  <si>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</si>
  <si>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</si>
  <si>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</si>
  <si>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</si>
  <si>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</si>
  <si>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</si>
  <si>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</si>
  <si>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</si>
  <si>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</si>
  <si>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</si>
  <si>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</si>
  <si>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</si>
  <si>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</si>
  <si>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</si>
  <si>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</si>
  <si>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</si>
  <si>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</si>
  <si>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</si>
  <si>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</si>
  <si>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</si>
  <si>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</si>
  <si>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</si>
  <si>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</si>
  <si>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</si>
  <si>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</si>
  <si>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</si>
  <si>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</si>
  <si>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</si>
  <si>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</si>
  <si>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</si>
  <si>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</si>
  <si>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</si>
  <si>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</si>
  <si>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</si>
  <si>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</si>
  <si>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</si>
  <si>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</si>
  <si>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</si>
  <si>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</si>
  <si>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</si>
  <si>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</si>
  <si>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</si>
  <si>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</si>
  <si>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</si>
  <si>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</si>
  <si>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</si>
  <si>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</si>
  <si>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</si>
  <si>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</si>
  <si>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</si>
  <si>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</si>
  <si>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</si>
  <si>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</si>
  <si>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</si>
  <si>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</si>
  <si>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</si>
  <si>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</si>
  <si>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</si>
  <si>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</si>
  <si>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</si>
  <si>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</si>
  <si>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</si>
  <si>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</si>
  <si>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</si>
  <si>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</si>
  <si>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</si>
  <si>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</si>
  <si>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</si>
  <si>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</si>
  <si>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</si>
  <si>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</si>
  <si>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</si>
  <si>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</si>
  <si>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</si>
  <si>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</si>
  <si>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</si>
  <si>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</si>
  <si>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</si>
  <si>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</si>
  <si>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</si>
  <si>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</si>
  <si>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</si>
  <si>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</si>
  <si>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</si>
  <si>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</si>
  <si>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</si>
  <si>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</si>
  <si>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</si>
  <si>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</si>
  <si>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</si>
  <si>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</si>
  <si>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</si>
  <si>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</si>
  <si>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</si>
  <si>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</si>
  <si>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</si>
  <si>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</si>
  <si>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</si>
  <si>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</si>
  <si>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</si>
  <si>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</si>
  <si>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</si>
  <si>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</si>
  <si>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</si>
  <si>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</si>
  <si>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</si>
  <si>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</si>
  <si>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</si>
  <si>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</si>
  <si>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</si>
  <si>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</si>
  <si>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</si>
  <si>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</si>
  <si>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</si>
  <si>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</si>
  <si>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</si>
  <si>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</si>
  <si>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</si>
  <si>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</si>
  <si>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</si>
  <si>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</si>
  <si>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</si>
  <si>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</si>
  <si>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</si>
  <si>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</si>
  <si>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</si>
  <si>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</si>
  <si>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</si>
  <si>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</si>
  <si>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</si>
  <si>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</si>
  <si>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</si>
  <si>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</si>
  <si>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</si>
  <si>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</si>
  <si>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</si>
  <si>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</si>
  <si>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</si>
  <si>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</si>
  <si>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</si>
  <si>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</si>
  <si>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</si>
  <si>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</si>
  <si>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</si>
  <si>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</si>
  <si>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</si>
  <si>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</si>
  <si>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</si>
  <si>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</si>
  <si>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</si>
  <si>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</si>
  <si>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</si>
  <si>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</si>
  <si>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</si>
  <si>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</si>
  <si>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</si>
  <si>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</si>
  <si>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</si>
  <si>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</si>
  <si>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</si>
  <si>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</si>
  <si>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</si>
  <si>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</si>
  <si>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</si>
  <si>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</si>
  <si>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</si>
  <si>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</si>
  <si>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</si>
  <si>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</si>
  <si>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</si>
  <si>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</si>
  <si>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</si>
  <si>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</si>
  <si>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</si>
  <si>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</si>
  <si>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</si>
  <si>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</si>
  <si>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</si>
  <si>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</si>
  <si>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</si>
  <si>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</si>
  <si>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</si>
  <si>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</si>
  <si>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</si>
  <si>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</si>
  <si>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</si>
  <si>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</si>
  <si>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</si>
  <si>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</si>
  <si>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</si>
  <si>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</si>
  <si>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</si>
  <si>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</si>
  <si>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</si>
  <si>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</si>
  <si>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</si>
  <si>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</si>
  <si>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</si>
  <si>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</si>
  <si>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</si>
  <si>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</si>
  <si>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</si>
  <si>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</si>
  <si>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</si>
  <si>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</si>
  <si>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</si>
  <si>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</si>
  <si>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</si>
  <si>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</si>
  <si>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</si>
  <si>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</si>
  <si>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</si>
  <si>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</si>
  <si>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</si>
  <si>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</si>
  <si>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</si>
  <si>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</si>
  <si>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</si>
  <si>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</si>
  <si>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</si>
  <si>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</si>
  <si>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</si>
  <si>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</si>
  <si>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</si>
  <si>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</si>
  <si>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</si>
  <si>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</si>
  <si>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</si>
  <si>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</si>
  <si>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</si>
  <si>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</si>
  <si>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</si>
  <si>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</si>
  <si>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</si>
  <si>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</si>
  <si>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</si>
  <si>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</si>
  <si>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</si>
  <si>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</si>
  <si>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</si>
  <si>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</si>
  <si>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</si>
  <si>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</si>
  <si>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</si>
  <si>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</si>
  <si>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</si>
  <si>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</si>
  <si>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</si>
  <si>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</si>
  <si>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</si>
  <si>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</si>
  <si>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</si>
  <si>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</si>
  <si>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</si>
  <si>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</si>
  <si>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</si>
  <si>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</si>
  <si>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</si>
  <si>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</si>
  <si>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</si>
  <si>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</si>
  <si>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</si>
  <si>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</si>
  <si>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</si>
  <si>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</si>
  <si>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</si>
  <si>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</si>
  <si>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</si>
  <si>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</si>
  <si>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</si>
  <si>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</si>
  <si>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</si>
  <si>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</si>
  <si>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</si>
  <si>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</si>
  <si>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</si>
  <si>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</si>
  <si>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</si>
  <si>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</si>
  <si>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</si>
  <si>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</si>
  <si>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</si>
  <si>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</si>
  <si>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</si>
  <si>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</si>
  <si>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</si>
  <si>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</si>
  <si>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</si>
  <si>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</si>
  <si>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</si>
  <si>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</si>
  <si>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</si>
  <si>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</si>
  <si>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</si>
  <si>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</si>
  <si>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</si>
  <si>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</si>
  <si>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</si>
  <si>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</si>
  <si>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</si>
  <si>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</si>
  <si>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</si>
  <si>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</si>
  <si>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</si>
  <si>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</si>
  <si>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</si>
  <si>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</si>
  <si>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</si>
  <si>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</si>
  <si>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</si>
  <si>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</si>
  <si>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</si>
  <si>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</si>
  <si>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</si>
  <si>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</si>
  <si>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</si>
  <si>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</si>
  <si>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</si>
  <si>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</si>
  <si>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</si>
  <si>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</si>
  <si>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</si>
  <si>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</si>
  <si>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</si>
  <si>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</si>
  <si>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</si>
  <si>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</si>
  <si>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</si>
  <si>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</si>
  <si>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</si>
  <si>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</si>
  <si>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</si>
  <si>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</si>
  <si>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</si>
  <si>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</si>
  <si>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</si>
  <si>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</si>
  <si>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</si>
  <si>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</si>
  <si>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</si>
  <si>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</si>
  <si>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</si>
  <si>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</si>
  <si>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</si>
  <si>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</si>
  <si>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</si>
  <si>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</si>
  <si>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</si>
  <si>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</si>
  <si>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</si>
  <si>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</si>
  <si>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</si>
  <si>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</si>
  <si>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</si>
  <si>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</si>
  <si>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</si>
  <si>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</si>
  <si>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</si>
  <si>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</si>
  <si>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</si>
  <si>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</si>
  <si>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</si>
  <si>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</si>
  <si>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</si>
  <si>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</si>
  <si>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</si>
  <si>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</si>
  <si>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</si>
  <si>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</si>
  <si>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</si>
  <si>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</si>
  <si>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</si>
  <si>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</si>
  <si>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</si>
  <si>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</si>
  <si>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</si>
  <si>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</si>
  <si>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</si>
  <si>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</si>
  <si>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</si>
  <si>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</si>
  <si>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</si>
  <si>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</si>
  <si>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</si>
  <si>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</si>
  <si>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</si>
  <si>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</si>
  <si>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</si>
  <si>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</si>
  <si>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</si>
  <si>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</si>
  <si>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</si>
  <si>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</si>
  <si>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</si>
  <si>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</si>
  <si>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</si>
  <si>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</si>
  <si>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</si>
  <si>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</si>
  <si>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</si>
  <si>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</si>
  <si>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</si>
  <si>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</si>
  <si>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</si>
  <si>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</si>
  <si>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</si>
  <si>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</si>
  <si>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</si>
  <si>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</si>
  <si>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</si>
  <si>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</si>
  <si>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</si>
  <si>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</si>
  <si>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</si>
  <si>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</si>
  <si>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</si>
  <si>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</si>
  <si>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</si>
  <si>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</si>
  <si>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</si>
  <si>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</si>
  <si>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</si>
  <si>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</si>
  <si>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</si>
  <si>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</si>
  <si>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</si>
  <si>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</si>
  <si>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</si>
  <si>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</si>
  <si>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</si>
  <si>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</si>
  <si>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</si>
  <si>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</si>
  <si>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</si>
  <si>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</si>
  <si>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</si>
  <si>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</si>
  <si>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</si>
  <si>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</si>
  <si>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</si>
  <si>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</si>
  <si>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</si>
  <si>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</si>
  <si>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</si>
  <si>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</si>
  <si>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</si>
  <si>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</si>
  <si>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</si>
  <si>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</si>
  <si>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</si>
  <si>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</si>
  <si>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</si>
  <si>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</si>
  <si>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</si>
  <si>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</si>
  <si>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</si>
  <si>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</si>
  <si>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</si>
  <si>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</si>
  <si>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</si>
  <si>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</si>
  <si>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</si>
  <si>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</si>
  <si>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</si>
  <si>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</si>
  <si>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</si>
  <si>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</si>
  <si>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</si>
  <si>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</si>
  <si>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</si>
  <si>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</si>
  <si>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</si>
  <si>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</si>
  <si>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</si>
  <si>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</si>
  <si>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</si>
  <si>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</si>
  <si>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</si>
  <si>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</si>
  <si>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</si>
  <si>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</si>
  <si>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</si>
  <si>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</si>
  <si>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</si>
  <si>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</si>
  <si>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</si>
  <si>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</si>
  <si>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</si>
  <si>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</si>
  <si>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</si>
  <si>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</si>
  <si>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</si>
  <si>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</si>
  <si>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</si>
  <si>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</si>
  <si>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</si>
  <si>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</si>
  <si>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</si>
  <si>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</si>
  <si>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</si>
  <si>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</si>
  <si>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</si>
  <si>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</si>
  <si>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</si>
  <si>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</si>
  <si>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</si>
  <si>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</si>
  <si>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</si>
  <si>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</si>
  <si>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</si>
  <si>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</si>
  <si>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</si>
  <si>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</si>
  <si>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</si>
  <si>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</si>
  <si>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</si>
  <si>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</si>
  <si>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</si>
  <si>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</si>
  <si>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</si>
  <si>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</si>
  <si>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</si>
  <si>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</si>
  <si>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</si>
  <si>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</si>
  <si>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</si>
  <si>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</si>
  <si>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</si>
  <si>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</si>
  <si>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</si>
  <si>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</si>
  <si>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</si>
  <si>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</si>
  <si>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</si>
  <si>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</si>
  <si>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</si>
  <si>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</si>
  <si>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</si>
  <si>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</si>
  <si>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</si>
  <si>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</si>
  <si>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</si>
  <si>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</si>
  <si>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</si>
  <si>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</si>
  <si>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</si>
  <si>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</si>
  <si>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</si>
  <si>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</si>
  <si>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</si>
  <si>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</si>
  <si>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</si>
  <si>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</si>
  <si>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</si>
  <si>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</si>
  <si>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</si>
  <si>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</si>
  <si>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</si>
  <si>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</si>
  <si>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</si>
  <si>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</si>
  <si>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</si>
  <si>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</si>
  <si>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</si>
  <si>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</si>
  <si>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</si>
  <si>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</si>
  <si>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</si>
  <si>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</si>
  <si>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</si>
  <si>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</si>
  <si>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</si>
  <si>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</si>
  <si>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</si>
  <si>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</si>
  <si>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</si>
  <si>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</si>
  <si>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</si>
  <si>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</si>
  <si>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</si>
  <si>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</si>
  <si>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</si>
  <si>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</si>
  <si>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</si>
  <si>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</si>
  <si>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</si>
  <si>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</si>
  <si>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</si>
  <si>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</si>
  <si>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</si>
  <si>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</si>
  <si>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</si>
  <si>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</si>
  <si>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</si>
  <si>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</si>
  <si>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</si>
  <si>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</si>
  <si>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</si>
  <si>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</si>
  <si>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</si>
  <si>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</si>
  <si>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</si>
  <si>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</si>
  <si>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</si>
  <si>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</si>
  <si>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</si>
  <si>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</si>
  <si>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</si>
  <si>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</si>
  <si>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</si>
  <si>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</si>
  <si>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</si>
  <si>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</si>
  <si>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</si>
  <si>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</si>
  <si>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</si>
  <si>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</si>
  <si>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</si>
  <si>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</si>
  <si>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</si>
  <si>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</si>
  <si>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</si>
  <si>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</si>
  <si>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</si>
  <si>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</si>
  <si>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</si>
  <si>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</si>
  <si>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</si>
  <si>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</si>
  <si>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</si>
  <si>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</si>
  <si>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</si>
  <si>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</si>
  <si>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</si>
  <si>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</si>
  <si>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</si>
  <si>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</si>
  <si>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</si>
  <si>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</si>
  <si>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</si>
  <si>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</si>
  <si>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</si>
  <si>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</si>
  <si>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</si>
  <si>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</si>
  <si>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</si>
  <si>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</si>
  <si>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</si>
  <si>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</si>
  <si>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</si>
  <si>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</si>
  <si>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</si>
  <si>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</si>
  <si>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</si>
  <si>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</si>
  <si>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</si>
  <si>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</si>
  <si>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</si>
  <si>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</si>
  <si>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</si>
  <si>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</si>
  <si>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</si>
  <si>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</si>
  <si>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</si>
  <si>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</si>
  <si>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</si>
  <si>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</si>
  <si>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</si>
  <si>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</si>
  <si>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</si>
  <si>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</si>
  <si>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</si>
  <si>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</si>
  <si>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</si>
  <si>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</si>
  <si>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</si>
  <si>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</si>
  <si>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</si>
  <si>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</si>
  <si>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</si>
  <si>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</si>
  <si>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</si>
  <si>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</si>
  <si>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</si>
  <si>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</si>
  <si>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</si>
  <si>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</si>
  <si>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</si>
  <si>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</si>
  <si>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</si>
  <si>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</si>
  <si>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</si>
  <si>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</si>
  <si>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</si>
  <si>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</si>
  <si>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</si>
  <si>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</si>
  <si>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</si>
  <si>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</si>
  <si>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</si>
  <si>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</si>
  <si>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</si>
  <si>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</si>
  <si>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</si>
  <si>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</si>
  <si>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</si>
  <si>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</si>
  <si>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</si>
  <si>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</si>
  <si>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</si>
  <si>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</si>
  <si>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</si>
  <si>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</si>
  <si>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</si>
  <si>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</si>
  <si>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</si>
  <si>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</si>
  <si>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</si>
  <si>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</si>
  <si>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</si>
  <si>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</si>
  <si>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</si>
  <si>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</si>
  <si>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</si>
  <si>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</si>
  <si>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</si>
  <si>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</si>
  <si>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</si>
  <si>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</si>
  <si>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</si>
  <si>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</si>
  <si>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</si>
  <si>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</si>
  <si>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</si>
  <si>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</si>
  <si>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</si>
  <si>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</si>
  <si>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</si>
  <si>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</si>
  <si>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</si>
  <si>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</si>
  <si>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</si>
  <si>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</si>
  <si>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</si>
  <si>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</si>
  <si>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</si>
  <si>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</si>
  <si>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</si>
  <si>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</si>
  <si>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</si>
  <si>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</si>
  <si>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</si>
  <si>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</si>
  <si>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</si>
  <si>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</si>
  <si>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</si>
  <si>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</si>
  <si>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</si>
  <si>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</si>
  <si>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</si>
  <si>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</si>
  <si>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</si>
  <si>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</si>
  <si>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</si>
  <si>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</si>
  <si>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</si>
  <si>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</si>
  <si>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</si>
  <si>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</si>
  <si>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</si>
  <si>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</si>
  <si>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</si>
  <si>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</si>
  <si>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</si>
  <si>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</si>
  <si>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</si>
  <si>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</si>
  <si>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</si>
  <si>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</si>
  <si>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</si>
  <si>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</si>
  <si>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</si>
  <si>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</si>
  <si>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</si>
  <si>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</si>
  <si>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</si>
  <si>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</si>
  <si>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</si>
  <si>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</si>
  <si>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</si>
  <si>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</si>
  <si>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</si>
  <si>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</si>
  <si>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</si>
  <si>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</si>
  <si>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</si>
  <si>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</si>
  <si>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</si>
  <si>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</si>
  <si>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</si>
  <si>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</si>
  <si>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</si>
  <si>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</si>
  <si>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</si>
  <si>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</si>
  <si>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</si>
  <si>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</si>
  <si>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</si>
  <si>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</si>
  <si>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</si>
  <si>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</si>
  <si>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</si>
  <si>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</si>
  <si>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</si>
  <si>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</si>
  <si>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</si>
  <si>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</si>
  <si>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</si>
  <si>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</si>
  <si>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</si>
  <si>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</si>
  <si>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</si>
  <si>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</si>
  <si>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</si>
  <si>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</si>
  <si>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</si>
  <si>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</si>
  <si>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</si>
  <si>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</si>
  <si>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</si>
  <si>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</si>
  <si>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</si>
  <si>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</si>
  <si>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</si>
  <si>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</si>
  <si>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</si>
  <si>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</si>
  <si>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</si>
  <si>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</si>
  <si>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</si>
  <si>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</si>
  <si>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</si>
  <si>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</si>
  <si>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</si>
  <si>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</si>
  <si>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</si>
  <si>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</si>
  <si>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</si>
  <si>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</si>
  <si>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</si>
  <si>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</si>
  <si>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</si>
  <si>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</si>
  <si>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</si>
  <si>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</si>
  <si>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</si>
  <si>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</si>
  <si>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</si>
  <si>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</si>
  <si>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</si>
  <si>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</si>
  <si>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</si>
  <si>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</si>
  <si>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</si>
  <si>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</si>
  <si>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</si>
  <si>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</si>
  <si>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</si>
  <si>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</si>
  <si>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</si>
  <si>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</si>
  <si>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</si>
  <si>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</si>
  <si>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</si>
  <si>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</si>
  <si>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</si>
  <si>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</si>
  <si>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</si>
  <si>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</si>
  <si>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</si>
  <si>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</si>
  <si>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</si>
  <si>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</si>
  <si>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</si>
  <si>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</si>
  <si>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</si>
  <si>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</si>
  <si>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</si>
  <si>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</si>
  <si>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</si>
  <si>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</si>
  <si>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</si>
  <si>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</si>
  <si>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</si>
  <si>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</si>
  <si>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</si>
  <si>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</si>
  <si>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</si>
  <si>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</si>
  <si>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</si>
  <si>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</si>
  <si>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</si>
  <si>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</si>
  <si>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</si>
  <si>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</si>
  <si>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</si>
  <si>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</si>
  <si>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</si>
  <si>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</si>
  <si>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</si>
  <si>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</si>
  <si>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</si>
  <si>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</si>
  <si>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</si>
  <si>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</si>
  <si>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</si>
  <si>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</si>
  <si>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</si>
  <si>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</si>
  <si>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</si>
  <si>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</si>
  <si>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</si>
  <si>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</si>
  <si>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</si>
  <si>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</si>
  <si>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</si>
  <si>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</si>
  <si>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</si>
  <si>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</si>
  <si>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</si>
  <si>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</si>
  <si>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</si>
  <si>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</si>
  <si>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</si>
  <si>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</si>
  <si>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</si>
  <si>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</si>
  <si>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</si>
  <si>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</si>
  <si>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</si>
  <si>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</si>
  <si>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</si>
  <si>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</si>
  <si>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</si>
  <si>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</si>
  <si>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</si>
  <si>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</si>
  <si>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</si>
  <si>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</si>
  <si>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</si>
  <si>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</si>
  <si>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</si>
  <si>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</si>
  <si>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</si>
  <si>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</si>
  <si>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</si>
  <si>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</si>
  <si>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</si>
  <si>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</si>
  <si>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</si>
  <si>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</si>
  <si>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</si>
  <si>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</si>
  <si>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</si>
  <si>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</si>
  <si>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</si>
  <si>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</si>
  <si>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</si>
  <si>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</si>
  <si>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</si>
  <si>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</si>
  <si>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</si>
  <si>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</si>
  <si>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</si>
  <si>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</si>
  <si>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</si>
  <si>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</si>
  <si>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</si>
  <si>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</si>
  <si>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</si>
  <si>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</si>
  <si>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</si>
  <si>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</si>
  <si>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</si>
  <si>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</si>
  <si>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</si>
  <si>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</si>
  <si>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</si>
  <si>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</si>
  <si>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</si>
  <si>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</si>
  <si>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</si>
  <si>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</si>
  <si>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</si>
  <si>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</si>
  <si>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</si>
  <si>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</si>
  <si>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</si>
  <si>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</si>
  <si>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</si>
  <si>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</si>
  <si>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</si>
  <si>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</si>
  <si>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</si>
  <si>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</si>
  <si>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</si>
  <si>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</si>
  <si>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</si>
  <si>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</si>
  <si>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</si>
  <si>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</si>
  <si>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</si>
  <si>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</si>
  <si>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</si>
  <si>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</si>
  <si>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</si>
  <si>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</si>
  <si>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</si>
  <si>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</si>
  <si>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</si>
  <si>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</si>
  <si>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</si>
  <si>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</si>
  <si>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</si>
  <si>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</si>
  <si>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</si>
  <si>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</si>
  <si>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</si>
  <si>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</si>
  <si>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</si>
  <si>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</si>
  <si>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</si>
  <si>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</si>
  <si>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</si>
  <si>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</si>
  <si>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</si>
  <si>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</si>
  <si>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</si>
  <si>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</si>
  <si>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</si>
  <si>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</si>
  <si>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</si>
  <si>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</si>
  <si>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</si>
  <si>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</si>
  <si>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</si>
  <si>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</si>
  <si>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</si>
  <si>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</si>
  <si>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</si>
  <si>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</si>
  <si>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</si>
  <si>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</si>
  <si>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</si>
  <si>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</si>
  <si>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</si>
  <si>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</si>
  <si>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</si>
  <si>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</si>
  <si>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</si>
  <si>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</si>
  <si>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</si>
  <si>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</si>
  <si>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</si>
  <si>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</si>
  <si>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</si>
  <si>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</si>
  <si>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</si>
  <si>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</si>
  <si>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</si>
  <si>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</si>
  <si>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</si>
  <si>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</si>
  <si>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</si>
  <si>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</si>
  <si>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</si>
  <si>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</si>
  <si>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</si>
  <si>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</si>
  <si>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</si>
  <si>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</si>
  <si>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</si>
  <si>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</si>
  <si>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</si>
  <si>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</si>
  <si>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</si>
  <si>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</si>
  <si>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</si>
  <si>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</si>
  <si>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</si>
  <si>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</si>
  <si>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</si>
  <si>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</si>
  <si>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</si>
  <si>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</si>
  <si>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</si>
  <si>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</si>
  <si>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</si>
  <si>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</si>
  <si>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</si>
  <si>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</si>
  <si>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</si>
  <si>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</si>
  <si>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</si>
  <si>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</si>
  <si>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</si>
  <si>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</si>
  <si>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</si>
  <si>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</si>
  <si>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</si>
  <si>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</si>
  <si>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</si>
  <si>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</si>
  <si>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</si>
  <si>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</si>
  <si>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</si>
  <si>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</si>
  <si>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</si>
  <si>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</si>
  <si>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</si>
  <si>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</si>
  <si>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</si>
  <si>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</si>
  <si>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</si>
  <si>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</si>
  <si>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</si>
  <si>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</si>
  <si>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</si>
  <si>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</si>
  <si>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</si>
  <si>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</si>
  <si>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</si>
  <si>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</si>
  <si>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</si>
  <si>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</si>
  <si>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</si>
  <si>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</si>
  <si>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</si>
  <si>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</si>
  <si>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</si>
  <si>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</si>
  <si>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</si>
  <si>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</si>
  <si>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</si>
  <si>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</si>
  <si>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</si>
  <si>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</si>
  <si>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</si>
  <si>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</si>
  <si>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</si>
  <si>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</si>
  <si>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</si>
  <si>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</si>
  <si>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</si>
  <si>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</si>
  <si>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</si>
  <si>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</si>
  <si>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</si>
  <si>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</si>
  <si>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</si>
  <si>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</si>
  <si>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</si>
  <si>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</si>
  <si>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</si>
  <si>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</si>
  <si>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</si>
  <si>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</si>
  <si>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</si>
  <si>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</si>
  <si>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</si>
  <si>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</si>
  <si>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</si>
  <si>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</si>
  <si>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</si>
  <si>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</si>
  <si>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</si>
  <si>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</si>
  <si>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</si>
  <si>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</si>
  <si>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</si>
  <si>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</si>
  <si>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</si>
  <si>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</si>
  <si>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</si>
  <si>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</si>
  <si>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</si>
  <si>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</si>
  <si>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</si>
  <si>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</si>
  <si>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</si>
  <si>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</si>
  <si>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</si>
  <si>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</si>
  <si>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</si>
  <si>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</si>
  <si>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</si>
  <si>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</si>
  <si>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</si>
  <si>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</si>
  <si>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</si>
  <si>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</si>
  <si>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</si>
  <si>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</si>
  <si>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</si>
  <si>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</si>
  <si>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</si>
  <si>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</si>
  <si>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</si>
  <si>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</si>
  <si>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</si>
  <si>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</si>
  <si>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</si>
  <si>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</si>
  <si>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</si>
  <si>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</si>
  <si>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</si>
  <si>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</si>
  <si>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</si>
  <si>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</si>
  <si>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</si>
  <si>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</si>
  <si>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</si>
  <si>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</si>
  <si>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</si>
  <si>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</si>
  <si>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</si>
  <si>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</si>
  <si>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</si>
  <si>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</si>
  <si>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</si>
  <si>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</si>
  <si>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</si>
  <si>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</si>
  <si>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</si>
  <si>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</si>
  <si>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</si>
  <si>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</si>
  <si>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</si>
  <si>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</si>
  <si>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</si>
  <si>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</si>
  <si>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</si>
  <si>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</si>
  <si>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</si>
  <si>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</si>
  <si>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</si>
  <si>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</si>
  <si>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</si>
  <si>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</si>
  <si>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</si>
  <si>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</si>
  <si>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</si>
  <si>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</si>
  <si>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</si>
  <si>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</si>
  <si>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</si>
  <si>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</si>
  <si>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</si>
  <si>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</si>
  <si>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</si>
  <si>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</si>
  <si>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</si>
  <si>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</si>
  <si>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</si>
  <si>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</si>
  <si>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</si>
  <si>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</si>
  <si>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</si>
  <si>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</si>
  <si>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</si>
  <si>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</si>
  <si>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</si>
  <si>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</si>
  <si>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</si>
  <si>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</si>
  <si>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</si>
  <si>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</si>
  <si>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</si>
  <si>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</si>
  <si>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</si>
  <si>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</si>
  <si>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</si>
  <si>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</si>
  <si>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</si>
  <si>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</si>
  <si>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</si>
  <si>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</si>
  <si>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</si>
  <si>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</si>
  <si>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</si>
  <si>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</si>
  <si>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</si>
  <si>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</si>
  <si>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</si>
  <si>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</si>
  <si>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</si>
  <si>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</si>
  <si>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</si>
  <si>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</si>
  <si>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</si>
  <si>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</si>
  <si>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</si>
  <si>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</si>
  <si>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</si>
  <si>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</si>
  <si>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</si>
  <si>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</si>
  <si>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</si>
  <si>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</si>
  <si>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</si>
  <si>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</si>
  <si>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</si>
  <si>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</si>
  <si>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</si>
  <si>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</si>
  <si>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</si>
  <si>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</si>
  <si>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</si>
  <si>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</si>
  <si>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</si>
  <si>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</si>
  <si>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</si>
  <si>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</si>
  <si>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</si>
  <si>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</si>
  <si>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</si>
  <si>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</si>
  <si>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</si>
  <si>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</si>
  <si>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</si>
  <si>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</si>
  <si>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</si>
  <si>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</si>
  <si>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</si>
  <si>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</si>
  <si>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</si>
  <si>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</si>
  <si>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</si>
  <si>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</si>
  <si>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</si>
  <si>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</si>
  <si>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</si>
  <si>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</si>
  <si>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</si>
  <si>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</si>
  <si>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</si>
  <si>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</si>
  <si>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</si>
  <si>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</si>
  <si>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</si>
  <si>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</si>
  <si>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</si>
  <si>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</si>
  <si>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</si>
  <si>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</si>
  <si>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</si>
  <si>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</si>
  <si>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</si>
  <si>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</si>
  <si>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</si>
  <si>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</si>
  <si>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</si>
  <si>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</si>
  <si>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</si>
  <si>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</si>
  <si>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</si>
  <si>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</si>
  <si>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</si>
  <si>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</si>
  <si>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</si>
  <si>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</si>
  <si>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</si>
  <si>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</si>
  <si>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</si>
  <si>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</si>
  <si>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</si>
  <si>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</si>
  <si>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</si>
  <si>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</si>
  <si>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</si>
  <si>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</si>
  <si>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</si>
  <si>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</si>
  <si>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</si>
  <si>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</si>
  <si>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</si>
  <si>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</si>
  <si>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</si>
  <si>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</si>
  <si>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</si>
  <si>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</si>
  <si>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</si>
  <si>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</si>
  <si>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</si>
  <si>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</si>
  <si>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</si>
  <si>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</si>
  <si>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</si>
  <si>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</si>
  <si>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</si>
  <si>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</si>
  <si>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</si>
  <si>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</si>
  <si>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</si>
  <si>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</si>
  <si>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</si>
  <si>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</si>
  <si>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</si>
  <si>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</si>
  <si>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</si>
  <si>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</si>
  <si>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</si>
  <si>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</si>
  <si>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</si>
  <si>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</si>
  <si>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</si>
  <si>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</si>
  <si>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</si>
  <si>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</si>
  <si>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</si>
  <si>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</si>
  <si>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</si>
  <si>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</si>
  <si>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</si>
  <si>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</si>
  <si>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</si>
  <si>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</si>
  <si>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</si>
  <si>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</si>
  <si>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</si>
  <si>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</si>
  <si>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</si>
  <si>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</si>
  <si>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</si>
  <si>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</si>
  <si>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</si>
  <si>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</si>
  <si>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</si>
  <si>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</si>
  <si>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</si>
  <si>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</si>
  <si>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</si>
  <si>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</si>
  <si>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</si>
  <si>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</si>
  <si>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</si>
  <si>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</si>
  <si>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</si>
  <si>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</si>
  <si>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</si>
  <si>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</si>
  <si>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</si>
  <si>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</si>
  <si>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</si>
  <si>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</si>
  <si>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</si>
  <si>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</si>
  <si>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</si>
  <si>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</si>
  <si>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</si>
  <si>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</si>
  <si>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</si>
  <si>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</si>
  <si>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</si>
  <si>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</si>
  <si>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</si>
  <si>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</si>
  <si>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</si>
  <si>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</si>
  <si>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</si>
  <si>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</si>
  <si>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</si>
  <si>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</si>
  <si>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</si>
  <si>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</si>
  <si>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</si>
  <si>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</si>
  <si>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</si>
  <si>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</si>
  <si>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</si>
  <si>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</si>
  <si>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</si>
  <si>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</si>
  <si>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</si>
  <si>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</si>
  <si>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</si>
  <si>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</si>
  <si>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</si>
  <si>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</si>
  <si>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</si>
  <si>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</si>
  <si>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</si>
  <si>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</si>
  <si>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</si>
  <si>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</si>
  <si>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</si>
  <si>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</si>
  <si>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</si>
  <si>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</si>
  <si>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</si>
  <si>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</si>
  <si>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</si>
  <si>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</si>
  <si>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</si>
  <si>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</si>
  <si>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</si>
  <si>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</si>
  <si>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</si>
  <si>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</si>
  <si>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</si>
  <si>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</si>
  <si>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</si>
  <si>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</si>
  <si>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</si>
  <si>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</si>
  <si>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</si>
  <si>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</si>
  <si>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</si>
  <si>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</si>
  <si>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</si>
  <si>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</si>
  <si>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</si>
  <si>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</si>
  <si>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</si>
  <si>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</si>
  <si>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</si>
  <si>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</si>
  <si>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</si>
  <si>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</si>
  <si>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</si>
  <si>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</si>
  <si>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</si>
  <si>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</si>
  <si>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</si>
  <si>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</si>
  <si>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</si>
  <si>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</si>
  <si>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</si>
  <si>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</si>
  <si>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</si>
  <si>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</si>
  <si>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</si>
  <si>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</si>
  <si>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</si>
  <si>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</si>
  <si>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</si>
  <si>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</si>
  <si>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</si>
  <si>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</si>
  <si>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</si>
  <si>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</si>
  <si>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</si>
  <si>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</si>
  <si>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</si>
  <si>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</si>
  <si>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</si>
  <si>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</si>
  <si>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</si>
  <si>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</si>
  <si>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</si>
  <si>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</si>
  <si>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</si>
  <si>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</si>
  <si>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</si>
  <si>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</si>
  <si>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</si>
  <si>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</si>
  <si>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</si>
  <si>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</si>
  <si>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</si>
  <si>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</si>
  <si>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</si>
  <si>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</si>
  <si>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</si>
  <si>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</si>
  <si>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</si>
  <si>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</si>
  <si>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</si>
  <si>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</si>
  <si>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</si>
  <si>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</si>
  <si>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</si>
  <si>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</si>
  <si>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</si>
  <si>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</si>
  <si>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</si>
  <si>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</si>
  <si>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</si>
  <si>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</si>
  <si>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</si>
  <si>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</si>
  <si>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</si>
  <si>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</si>
  <si>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</si>
  <si>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</si>
  <si>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</si>
  <si>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</si>
  <si>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</si>
  <si>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</si>
  <si>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</si>
  <si>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</si>
  <si>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</si>
  <si>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</si>
  <si>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</si>
  <si>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</si>
  <si>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</si>
  <si>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</si>
  <si>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</si>
  <si>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</si>
  <si>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</si>
  <si>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</si>
  <si>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</si>
  <si>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</si>
  <si>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</si>
  <si>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</si>
  <si>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</si>
  <si>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</si>
  <si>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</si>
  <si>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</si>
  <si>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</si>
  <si>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</si>
  <si>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</si>
  <si>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</si>
  <si>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</si>
  <si>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</si>
  <si>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</si>
  <si>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</si>
  <si>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</si>
  <si>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</si>
  <si>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</si>
  <si>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</si>
  <si>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</si>
  <si>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</si>
  <si>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</si>
  <si>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</si>
  <si>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</si>
  <si>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</si>
  <si>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</si>
  <si>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</si>
  <si>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</si>
  <si>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</si>
  <si>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</si>
  <si>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</si>
  <si>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</si>
  <si>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</si>
  <si>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</si>
  <si>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</si>
  <si>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</si>
  <si>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</si>
  <si>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</si>
  <si>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</si>
  <si>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</si>
  <si>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</si>
  <si>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</si>
  <si>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</si>
  <si>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</si>
  <si>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</si>
  <si>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</si>
  <si>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</si>
  <si>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</si>
  <si>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</si>
  <si>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</si>
  <si>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</si>
  <si>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</si>
  <si>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</si>
  <si>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</si>
  <si>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</si>
  <si>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</si>
  <si>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</si>
  <si>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</si>
  <si>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</si>
  <si>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</si>
  <si>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</si>
  <si>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</si>
  <si>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</si>
  <si>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</si>
  <si>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</si>
  <si>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</si>
  <si>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</si>
  <si>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</si>
  <si>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</si>
  <si>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</si>
  <si>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</si>
  <si>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</si>
  <si>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</si>
  <si>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</si>
  <si>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</si>
  <si>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</si>
  <si>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</si>
  <si>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</si>
  <si>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</si>
  <si>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</si>
  <si>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</si>
  <si>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</si>
  <si>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</si>
  <si>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</si>
  <si>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</si>
  <si>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</si>
  <si>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</si>
  <si>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</si>
  <si>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</si>
  <si>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</si>
  <si>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</si>
  <si>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</si>
  <si>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</si>
  <si>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</si>
  <si>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</si>
  <si>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</si>
  <si>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</si>
  <si>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</si>
  <si>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</si>
  <si>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</si>
  <si>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</si>
  <si>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</si>
  <si>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</si>
  <si>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</si>
  <si>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</si>
  <si>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</si>
  <si>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</si>
  <si>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</si>
  <si>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</si>
  <si>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</si>
  <si>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</si>
  <si>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</si>
  <si>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</si>
  <si>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</si>
  <si>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</si>
  <si>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</si>
  <si>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</si>
  <si>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</si>
  <si>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</si>
  <si>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</si>
  <si>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</si>
  <si>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</si>
  <si>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</si>
  <si>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</si>
  <si>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</si>
  <si>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</si>
  <si>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</si>
  <si>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</si>
  <si>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</si>
  <si>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</si>
  <si>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</si>
  <si>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</si>
  <si>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</si>
  <si>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</si>
  <si>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</si>
  <si>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</si>
  <si>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</si>
  <si>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</si>
  <si>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</si>
  <si>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</si>
  <si>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</si>
  <si>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</si>
  <si>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</si>
  <si>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</si>
  <si>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</si>
  <si>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</si>
  <si>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</si>
  <si>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</si>
  <si>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</si>
  <si>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</si>
  <si>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</si>
  <si>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</si>
  <si>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</si>
  <si>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</si>
  <si>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</si>
  <si>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</si>
  <si>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</si>
  <si>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</si>
  <si>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</si>
  <si>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</si>
  <si>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</si>
  <si>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</si>
  <si>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</si>
  <si>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</si>
  <si>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</si>
  <si>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</si>
  <si>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</si>
  <si>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</si>
  <si>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</si>
  <si>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</si>
  <si>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</si>
  <si>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</si>
  <si>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</si>
  <si>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</si>
  <si>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</si>
  <si>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</si>
  <si>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</si>
  <si>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</si>
  <si>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</si>
  <si>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</si>
  <si>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</si>
  <si>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</si>
  <si>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</si>
  <si>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</si>
  <si>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</si>
  <si>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</si>
  <si>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</si>
  <si>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</si>
  <si>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</si>
  <si>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</si>
  <si>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</si>
  <si>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</si>
  <si>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</si>
  <si>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</si>
  <si>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</si>
  <si>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</si>
  <si>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</si>
  <si>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</si>
  <si>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</si>
  <si>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</si>
  <si>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</si>
  <si>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</si>
  <si>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</si>
  <si>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</si>
  <si>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</si>
  <si>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</si>
  <si>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</si>
  <si>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</si>
  <si>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</si>
  <si>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</si>
  <si>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</si>
  <si>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</si>
  <si>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</si>
  <si>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</si>
  <si>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</si>
  <si>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</si>
  <si>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</si>
  <si>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</si>
  <si>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</si>
  <si>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</si>
  <si>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</si>
  <si>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</si>
  <si>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</si>
  <si>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</si>
  <si>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</si>
  <si>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</si>
  <si>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</si>
  <si>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</si>
  <si>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</si>
  <si>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</si>
  <si>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</si>
  <si>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</si>
  <si>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</si>
  <si>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</si>
  <si>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</si>
  <si>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</si>
  <si>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</si>
  <si>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</si>
  <si>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</si>
  <si>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</si>
  <si>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</si>
  <si>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</si>
  <si>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</si>
  <si>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</si>
  <si>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</si>
  <si>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</si>
  <si>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</si>
  <si>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</si>
  <si>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</si>
  <si>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</si>
  <si>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</si>
  <si>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</si>
  <si>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</si>
  <si>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</si>
  <si>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</si>
  <si>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</si>
  <si>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</si>
  <si>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</si>
  <si>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</si>
  <si>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</si>
  <si>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</si>
  <si>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</si>
  <si>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</si>
  <si>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</si>
  <si>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</si>
  <si>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</si>
  <si>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</si>
  <si>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</si>
  <si>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</si>
  <si>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</si>
  <si>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</si>
  <si>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</si>
  <si>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</si>
  <si>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</si>
  <si>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</si>
  <si>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</si>
  <si>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</si>
  <si>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</si>
  <si>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</si>
  <si>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</si>
  <si>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</si>
  <si>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</si>
  <si>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</si>
  <si>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</si>
  <si>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</si>
  <si>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</si>
  <si>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</si>
  <si>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</si>
  <si>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</si>
  <si>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</si>
  <si>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</si>
  <si>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</si>
  <si>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</si>
  <si>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</si>
  <si>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</si>
  <si>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</si>
  <si>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</si>
  <si>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</si>
  <si>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</si>
  <si>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</si>
  <si>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</si>
  <si>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</si>
  <si>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</si>
  <si>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</si>
  <si>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</si>
  <si>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</si>
  <si>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</si>
  <si>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</si>
  <si>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</si>
  <si>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</si>
  <si>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</si>
  <si>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</si>
  <si>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</si>
  <si>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</si>
  <si>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</si>
  <si>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</si>
  <si>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</si>
  <si>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</si>
  <si>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</si>
  <si>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</si>
  <si>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</si>
  <si>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</si>
  <si>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</si>
  <si>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</si>
  <si>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</si>
  <si>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</si>
  <si>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</si>
  <si>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</si>
  <si>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</si>
  <si>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</si>
  <si>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</si>
  <si>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</si>
  <si>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</si>
  <si>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</si>
  <si>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</si>
  <si>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</si>
  <si>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</si>
  <si>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</si>
  <si>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</si>
  <si>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</si>
  <si>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</si>
  <si>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</si>
  <si>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</si>
  <si>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</si>
  <si>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</si>
  <si>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</si>
  <si>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</si>
  <si>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</si>
  <si>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</si>
  <si>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</si>
  <si>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</si>
  <si>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</si>
  <si>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</si>
  <si>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</si>
  <si>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</si>
  <si>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</si>
  <si>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</si>
  <si>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</si>
  <si>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</si>
  <si>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</si>
  <si>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</si>
  <si>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</si>
  <si>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</si>
  <si>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</si>
  <si>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</si>
  <si>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</si>
  <si>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</si>
  <si>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</si>
  <si>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</si>
  <si>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</si>
  <si>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</si>
  <si>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</si>
  <si>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</si>
  <si>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</si>
  <si>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</si>
  <si>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</si>
  <si>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</si>
  <si>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</si>
  <si>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</si>
  <si>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</si>
  <si>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</si>
  <si>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</si>
  <si>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</si>
  <si>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</si>
  <si>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</si>
  <si>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</si>
  <si>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</si>
  <si>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</si>
  <si>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</si>
  <si>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</si>
  <si>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</si>
  <si>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</si>
  <si>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</si>
  <si>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</si>
  <si>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</si>
  <si>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</si>
  <si>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</si>
  <si>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</si>
  <si>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</si>
  <si>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</si>
  <si>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</si>
  <si>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</si>
  <si>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</si>
  <si>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</si>
  <si>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</si>
  <si>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</si>
  <si>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</si>
  <si>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</si>
  <si>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</si>
  <si>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</si>
  <si>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</si>
  <si>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</si>
  <si>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</si>
  <si>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</si>
  <si>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</si>
  <si>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</si>
  <si>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</si>
  <si>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</si>
  <si>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</si>
  <si>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</si>
  <si>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</si>
  <si>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</si>
  <si>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</si>
  <si>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</si>
  <si>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</si>
  <si>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</si>
  <si>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</si>
  <si>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</si>
  <si>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</si>
  <si>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</si>
  <si>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</si>
  <si>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</si>
  <si>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</si>
  <si>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</si>
  <si>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</si>
  <si>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</si>
  <si>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</si>
  <si>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</si>
  <si>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</si>
  <si>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</si>
  <si>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</si>
  <si>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</si>
  <si>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</si>
  <si>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</si>
  <si>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</si>
  <si>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</si>
  <si>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</si>
  <si>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</si>
  <si>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</si>
  <si>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</si>
  <si>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</si>
  <si>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</si>
  <si>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</si>
  <si>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</si>
  <si>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</si>
  <si>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</si>
  <si>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</si>
  <si>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</si>
  <si>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</si>
  <si>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</si>
  <si>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</si>
  <si>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</si>
  <si>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</si>
  <si>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</si>
  <si>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</si>
  <si>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</si>
  <si>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</si>
  <si>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</si>
  <si>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</si>
  <si>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</si>
  <si>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</si>
  <si>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</si>
  <si>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</si>
  <si>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</si>
  <si>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</si>
  <si>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</si>
  <si>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</si>
  <si>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</si>
  <si>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</si>
  <si>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</si>
  <si>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</si>
  <si>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</si>
  <si>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</si>
  <si>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</si>
  <si>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</si>
  <si>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</si>
  <si>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</si>
  <si>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</si>
  <si>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</si>
  <si>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</si>
  <si>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</si>
  <si>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</si>
  <si>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</si>
  <si>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</si>
  <si>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</si>
  <si>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</si>
  <si>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</si>
  <si>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</si>
  <si>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</si>
  <si>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</si>
  <si>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</si>
  <si>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</si>
  <si>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</si>
  <si>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</si>
  <si>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</si>
  <si>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</si>
  <si>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</si>
  <si>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</si>
  <si>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</si>
  <si>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</si>
  <si>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</si>
  <si>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</si>
  <si>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</si>
  <si>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</si>
  <si>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</si>
  <si>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</si>
  <si>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</si>
  <si>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</si>
  <si>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</si>
  <si>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</si>
  <si>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</si>
  <si>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</si>
  <si>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</si>
  <si>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</si>
  <si>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</si>
  <si>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</si>
  <si>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</si>
  <si>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</si>
  <si>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</si>
  <si>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</si>
  <si>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</si>
  <si>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</si>
  <si>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</si>
  <si>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</si>
  <si>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</si>
  <si>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</si>
  <si>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</si>
  <si>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</si>
  <si>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</si>
  <si>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</si>
  <si>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</si>
  <si>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</si>
  <si>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</si>
  <si>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</si>
  <si>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</si>
  <si>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</si>
  <si>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</si>
  <si>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</si>
  <si>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</si>
  <si>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</si>
  <si>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</si>
  <si>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</si>
  <si>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</si>
  <si>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</si>
  <si>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</si>
  <si>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</si>
  <si>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</si>
  <si>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</si>
  <si>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</si>
  <si>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</si>
  <si>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</si>
  <si>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</si>
  <si>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</si>
  <si>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</si>
  <si>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</si>
  <si>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</si>
  <si>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</si>
  <si>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</si>
  <si>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</si>
  <si>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</si>
  <si>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</si>
  <si>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</si>
  <si>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</si>
  <si>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</si>
  <si>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</si>
  <si>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</si>
  <si>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</si>
  <si>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</si>
  <si>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</si>
  <si>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</si>
  <si>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</si>
  <si>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</si>
  <si>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</si>
  <si>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</si>
  <si>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</si>
  <si>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</si>
  <si>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</si>
  <si>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</si>
  <si>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</si>
  <si>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</si>
  <si>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</si>
  <si>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</si>
  <si>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</si>
  <si>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</si>
  <si>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</si>
  <si>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</si>
  <si>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</si>
  <si>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</si>
  <si>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</si>
  <si>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</si>
  <si>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</si>
  <si>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</si>
  <si>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</si>
  <si>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</si>
  <si>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</si>
  <si>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</si>
  <si>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</si>
  <si>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</si>
  <si>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</si>
  <si>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</si>
  <si>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</si>
  <si>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</si>
  <si>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</si>
  <si>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</si>
  <si>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</si>
  <si>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</si>
  <si>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</si>
  <si>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</si>
  <si>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</si>
  <si>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</si>
  <si>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</si>
  <si>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</si>
  <si>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</si>
  <si>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</si>
  <si>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</si>
  <si>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</si>
  <si>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</si>
  <si>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</si>
  <si>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</si>
  <si>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</si>
  <si>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</si>
  <si>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</si>
  <si>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</si>
  <si>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</si>
  <si>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</si>
  <si>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</si>
  <si>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</si>
  <si>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</si>
  <si>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</si>
  <si>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</si>
  <si>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</si>
  <si>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</si>
  <si>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</si>
  <si>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</si>
  <si>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</si>
  <si>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</si>
  <si>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</si>
  <si>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</si>
  <si>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</si>
  <si>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</si>
  <si>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</si>
  <si>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</si>
  <si>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</si>
  <si>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</si>
  <si>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</si>
  <si>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</si>
  <si>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</si>
  <si>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</si>
  <si>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</si>
  <si>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</si>
  <si>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</si>
  <si>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</si>
  <si>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</si>
  <si>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</si>
  <si>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</si>
  <si>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</si>
  <si>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</si>
  <si>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</si>
  <si>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</si>
  <si>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</si>
  <si>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</si>
  <si>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</si>
  <si>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</si>
  <si>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</si>
  <si>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</si>
  <si>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</si>
  <si>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</si>
  <si>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</si>
  <si>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</si>
  <si>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</si>
  <si>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</si>
  <si>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</si>
  <si>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</si>
  <si>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</si>
  <si>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</si>
  <si>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</si>
  <si>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</si>
  <si>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</si>
  <si>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</si>
  <si>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</si>
  <si>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</si>
  <si>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</si>
  <si>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</si>
  <si>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</si>
  <si>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</si>
  <si>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</si>
  <si>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</si>
  <si>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</si>
  <si>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</si>
  <si>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</si>
  <si>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</si>
  <si>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</si>
  <si>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</si>
  <si>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</si>
  <si>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</si>
  <si>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</si>
  <si>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</si>
  <si>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</si>
  <si>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</si>
  <si>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</si>
  <si>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</si>
  <si>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</si>
  <si>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</si>
  <si>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</si>
  <si>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</si>
  <si>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</si>
  <si>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</si>
  <si>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</si>
  <si>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</si>
  <si>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</si>
  <si>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</si>
  <si>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</si>
  <si>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</si>
  <si>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</si>
  <si>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</si>
  <si>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</si>
  <si>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</si>
  <si>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</si>
  <si>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</si>
  <si>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</si>
  <si>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</si>
  <si>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</si>
  <si>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</si>
  <si>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</si>
  <si>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</si>
  <si>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</si>
  <si>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</si>
  <si>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</si>
  <si>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</si>
  <si>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</si>
  <si>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</si>
  <si>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</si>
  <si>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</si>
  <si>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</si>
  <si>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</si>
  <si>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</si>
  <si>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</si>
  <si>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</si>
  <si>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</si>
  <si>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</si>
  <si>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</si>
  <si>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</si>
  <si>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</si>
  <si>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</si>
  <si>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</si>
  <si>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</si>
  <si>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</si>
  <si>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</si>
  <si>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</si>
  <si>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</si>
  <si>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</si>
  <si>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</si>
  <si>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</si>
  <si>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</si>
  <si>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</si>
  <si>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</si>
  <si>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</si>
  <si>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</si>
  <si>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</si>
  <si>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</si>
  <si>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</si>
  <si>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</si>
  <si>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</si>
  <si>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</si>
  <si>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</si>
  <si>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</si>
  <si>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</si>
  <si>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</si>
  <si>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</si>
  <si>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</si>
  <si>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</si>
  <si>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</si>
  <si>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</si>
  <si>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</si>
  <si>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</si>
  <si>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</si>
  <si>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</si>
  <si>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</si>
  <si>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</si>
  <si>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</si>
  <si>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</si>
  <si>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</si>
  <si>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</si>
  <si>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</si>
  <si>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</si>
  <si>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</si>
  <si>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</si>
  <si>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</si>
  <si>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</si>
  <si>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</si>
  <si>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</si>
  <si>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</si>
  <si>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</si>
  <si>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</si>
  <si>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</si>
  <si>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</si>
  <si>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</si>
  <si>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</si>
  <si>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</si>
  <si>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</si>
  <si>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</si>
  <si>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</si>
  <si>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</si>
  <si>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</si>
  <si>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</si>
  <si>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</si>
  <si>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</si>
  <si>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</si>
  <si>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</si>
  <si>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</si>
  <si>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</si>
  <si>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</si>
  <si>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</si>
  <si>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</si>
  <si>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</si>
  <si>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</si>
  <si>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</si>
  <si>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</si>
  <si>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</si>
  <si>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</si>
  <si>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</si>
  <si>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</si>
  <si>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</si>
  <si>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</si>
  <si>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</si>
  <si>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</si>
  <si>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</si>
  <si>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</si>
  <si>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</si>
  <si>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</si>
  <si>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</si>
  <si>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</si>
  <si>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</si>
  <si>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</si>
  <si>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</si>
  <si>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</si>
  <si>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</si>
  <si>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</si>
  <si>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</si>
  <si>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</si>
  <si>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</si>
  <si>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</si>
  <si>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</si>
  <si>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</si>
  <si>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</si>
  <si>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</si>
  <si>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</si>
  <si>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</si>
  <si>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</si>
  <si>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</si>
  <si>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</si>
  <si>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</si>
  <si>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</si>
  <si>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</si>
  <si>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</si>
  <si>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</si>
  <si>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</si>
  <si>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</si>
  <si>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</si>
  <si>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</si>
  <si>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</si>
  <si>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</si>
  <si>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</si>
  <si>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</si>
  <si>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</si>
  <si>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</si>
  <si>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</si>
  <si>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</si>
  <si>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</si>
  <si>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</si>
  <si>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</si>
  <si>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</si>
  <si>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</si>
  <si>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</si>
  <si>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</si>
  <si>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</si>
  <si>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</si>
  <si>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</si>
  <si>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</si>
  <si>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</si>
  <si>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</si>
  <si>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</si>
  <si>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</si>
  <si>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</si>
  <si>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</si>
  <si>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</si>
  <si>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</si>
  <si>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</si>
  <si>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</si>
  <si>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</si>
  <si>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</si>
  <si>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</si>
  <si>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</si>
  <si>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</si>
  <si>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</si>
  <si>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</si>
  <si>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</si>
  <si>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</si>
  <si>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</si>
  <si>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</si>
  <si>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</si>
  <si>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</si>
  <si>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</si>
  <si>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</si>
  <si>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</si>
  <si>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</si>
  <si>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</si>
  <si>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</si>
  <si>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</si>
  <si>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</si>
  <si>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</si>
  <si>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</si>
  <si>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</si>
  <si>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</si>
  <si>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</si>
  <si>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</si>
  <si>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</si>
  <si>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</si>
  <si>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</si>
  <si>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</si>
  <si>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</si>
  <si>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</si>
  <si>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</si>
  <si>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</si>
  <si>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</si>
  <si>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</si>
  <si>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</si>
  <si>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</si>
  <si>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</si>
  <si>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</si>
  <si>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</si>
  <si>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</si>
  <si>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</si>
  <si>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</si>
  <si>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</si>
  <si>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</si>
  <si>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</si>
  <si>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</si>
  <si>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</si>
  <si>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</si>
  <si>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</si>
  <si>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</si>
  <si>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</si>
  <si>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</si>
  <si>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</si>
  <si>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</si>
  <si>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</si>
  <si>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</si>
  <si>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</si>
  <si>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</si>
  <si>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</si>
  <si>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</si>
  <si>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</si>
  <si>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</si>
  <si>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</si>
  <si>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</si>
  <si>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</si>
  <si>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</si>
  <si>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</si>
  <si>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</si>
  <si>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</si>
  <si>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</si>
  <si>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</si>
  <si>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</si>
  <si>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</si>
  <si>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</si>
  <si>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</si>
  <si>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</si>
  <si>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</si>
  <si>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</si>
  <si>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</si>
  <si>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</si>
  <si>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</si>
  <si>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</si>
  <si>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</si>
  <si>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</si>
  <si>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</si>
  <si>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</si>
  <si>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</si>
  <si>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</si>
  <si>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</si>
  <si>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</si>
  <si>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</si>
  <si>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</si>
  <si>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</si>
  <si>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</si>
  <si>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</si>
  <si>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</si>
  <si>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</si>
  <si>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</si>
  <si>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</si>
  <si>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</si>
  <si>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</si>
  <si>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</si>
  <si>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</si>
  <si>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</si>
  <si>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</si>
  <si>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</si>
  <si>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</si>
  <si>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</si>
  <si>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</si>
  <si>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</si>
  <si>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</si>
  <si>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</si>
  <si>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</si>
  <si>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</si>
  <si>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</si>
  <si>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</si>
  <si>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</si>
  <si>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</si>
  <si>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</si>
  <si>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</si>
  <si>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</si>
  <si>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</si>
  <si>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</si>
  <si>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</si>
  <si>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</si>
  <si>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</si>
  <si>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</si>
  <si>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</si>
  <si>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</si>
  <si>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</si>
  <si>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</si>
  <si>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</si>
  <si>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</si>
  <si>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</si>
  <si>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</si>
  <si>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</si>
  <si>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</si>
  <si>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</si>
  <si>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</si>
  <si>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</si>
  <si>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</si>
  <si>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</si>
  <si>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</si>
  <si>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</si>
  <si>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</si>
  <si>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</si>
  <si>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</si>
  <si>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</si>
  <si>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</si>
  <si>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</si>
  <si>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</si>
  <si>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</si>
  <si>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</si>
  <si>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</si>
  <si>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</si>
  <si>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</si>
  <si>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</si>
  <si>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</si>
  <si>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</si>
  <si>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</si>
  <si>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</si>
  <si>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</si>
  <si>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</si>
  <si>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</si>
  <si>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</si>
  <si>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</si>
  <si>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</si>
  <si>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</si>
  <si>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</si>
  <si>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</si>
  <si>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</si>
  <si>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</si>
  <si>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</si>
  <si>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</si>
  <si>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</si>
  <si>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</si>
  <si>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</si>
  <si>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</si>
  <si>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</si>
  <si>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</si>
  <si>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</si>
  <si>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</si>
  <si>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</si>
  <si>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</si>
  <si>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</si>
  <si>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</si>
  <si>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</si>
  <si>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</si>
  <si>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</si>
  <si>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</si>
  <si>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</si>
  <si>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</si>
  <si>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</si>
  <si>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</si>
  <si>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</si>
  <si>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</si>
  <si>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</si>
  <si>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</si>
  <si>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</si>
  <si>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</si>
  <si>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</si>
  <si>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</si>
  <si>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</si>
  <si>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</si>
  <si>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</si>
  <si>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</si>
  <si>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</si>
  <si>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</si>
  <si>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</si>
  <si>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</si>
  <si>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</si>
  <si>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</si>
  <si>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</si>
  <si>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</si>
  <si>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</si>
  <si>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</si>
  <si>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</si>
  <si>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</si>
  <si>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</si>
  <si>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</si>
  <si>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</si>
  <si>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</si>
  <si>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</si>
  <si>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</si>
  <si>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</si>
  <si>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</si>
  <si>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</si>
  <si>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</si>
  <si>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</si>
  <si>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</si>
  <si>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</si>
  <si>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</si>
  <si>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</si>
  <si>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</si>
  <si>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</si>
  <si>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</si>
  <si>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</si>
  <si>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</si>
  <si>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</si>
  <si>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</si>
  <si>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</si>
  <si>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</si>
  <si>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</si>
  <si>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</si>
  <si>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</si>
  <si>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</si>
  <si>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</si>
  <si>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</si>
  <si>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</si>
  <si>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</si>
  <si>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</si>
  <si>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</si>
  <si>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</si>
  <si>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</si>
  <si>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</si>
  <si>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</si>
  <si>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</si>
  <si>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</si>
  <si>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</si>
  <si>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</si>
  <si>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</si>
  <si>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</si>
  <si>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</si>
  <si>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</si>
  <si>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</si>
  <si>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</si>
  <si>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</si>
  <si>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</si>
  <si>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</si>
  <si>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</si>
  <si>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</si>
  <si>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</si>
  <si>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</si>
  <si>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</si>
  <si>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</si>
  <si>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</si>
  <si>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</si>
  <si>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</si>
  <si>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</si>
  <si>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</si>
  <si>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</si>
  <si>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</si>
  <si>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</si>
  <si>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</si>
  <si>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</si>
  <si>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</si>
  <si>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</si>
  <si>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</si>
  <si>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</si>
  <si>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</si>
  <si>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</si>
  <si>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</si>
  <si>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</si>
  <si>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</si>
  <si>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</si>
  <si>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</si>
  <si>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</si>
  <si>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</si>
  <si>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</si>
  <si>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</si>
  <si>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</si>
  <si>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</si>
  <si>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</si>
  <si>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</si>
  <si>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</si>
  <si>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</si>
  <si>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</si>
  <si>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</si>
  <si>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</si>
  <si>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</si>
  <si>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</si>
  <si>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</si>
  <si>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</si>
  <si>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</si>
  <si>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</si>
  <si>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</si>
  <si>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</si>
  <si>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</si>
  <si>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</si>
  <si>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</si>
  <si>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</si>
  <si>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</si>
  <si>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</si>
  <si>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</si>
  <si>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</si>
  <si>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</si>
  <si>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</si>
  <si>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</si>
  <si>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</si>
  <si>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</si>
  <si>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</si>
  <si>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</si>
  <si>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</si>
  <si>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</si>
  <si>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</si>
  <si>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</si>
  <si>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</si>
  <si>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</si>
  <si>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</si>
  <si>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</si>
  <si>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</si>
  <si>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</si>
  <si>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</si>
  <si>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</si>
  <si>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</si>
  <si>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</si>
  <si>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</si>
  <si>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</si>
  <si>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</si>
  <si>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</si>
  <si>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</si>
  <si>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</si>
  <si>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</si>
  <si>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</si>
  <si>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</si>
  <si>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</si>
  <si>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</si>
  <si>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</si>
  <si>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</si>
  <si>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</si>
  <si>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</si>
  <si>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</si>
  <si>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</si>
  <si>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</si>
  <si>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</si>
  <si>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</si>
  <si>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</si>
  <si>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</si>
  <si>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</si>
  <si>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</si>
  <si>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</si>
  <si>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</si>
  <si>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</si>
  <si>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</si>
  <si>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</si>
  <si>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</si>
  <si>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</si>
  <si>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</si>
  <si>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</si>
  <si>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</si>
  <si>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</si>
  <si>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</si>
  <si>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</si>
  <si>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</si>
  <si>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</si>
  <si>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</si>
  <si>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</si>
  <si>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</si>
  <si>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</si>
  <si>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</si>
  <si>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</si>
  <si>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</si>
  <si>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</si>
  <si>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</si>
  <si>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</si>
  <si>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</si>
  <si>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</si>
  <si>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</si>
  <si>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</si>
  <si>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</si>
  <si>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</si>
  <si>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</si>
  <si>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</si>
  <si>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</si>
  <si>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</si>
  <si>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</si>
  <si>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</si>
  <si>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</si>
  <si>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</si>
  <si>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</si>
  <si>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</si>
  <si>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</si>
  <si>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</si>
  <si>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</si>
  <si>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</si>
  <si>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</si>
  <si>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</si>
  <si>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</si>
  <si>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</si>
  <si>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</si>
  <si>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</si>
  <si>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</si>
  <si>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</si>
  <si>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</si>
  <si>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</si>
  <si>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</si>
  <si>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</si>
  <si>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</si>
  <si>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</si>
  <si>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</si>
  <si>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</si>
  <si>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</si>
  <si>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</si>
  <si>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</si>
  <si>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</si>
  <si>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</si>
  <si>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</si>
  <si>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</si>
  <si>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</si>
  <si>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</si>
  <si>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</si>
  <si>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</si>
  <si>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</si>
  <si>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</si>
  <si>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</si>
  <si>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</si>
  <si>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</si>
  <si>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</si>
  <si>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</si>
  <si>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</si>
  <si>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</si>
  <si>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</si>
  <si>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</si>
  <si>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</si>
  <si>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</si>
  <si>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</si>
  <si>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</si>
  <si>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</si>
  <si>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</si>
  <si>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</si>
  <si>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</si>
  <si>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</si>
  <si>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</si>
  <si>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</si>
  <si>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</si>
  <si>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</si>
  <si>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</si>
  <si>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</si>
  <si>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</si>
  <si>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</si>
  <si>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</si>
  <si>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</si>
  <si>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</si>
  <si>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</si>
  <si>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</si>
  <si>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</si>
  <si>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</si>
  <si>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</si>
  <si>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</si>
  <si>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</si>
  <si>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</si>
  <si>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</si>
  <si>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</si>
  <si>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</si>
  <si>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</si>
  <si>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</si>
  <si>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</si>
  <si>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</si>
  <si>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</si>
  <si>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</si>
  <si>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</si>
  <si>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</si>
  <si>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</si>
  <si>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</si>
  <si>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</si>
  <si>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</si>
  <si>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</si>
  <si>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</si>
  <si>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</si>
  <si>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</si>
  <si>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</si>
  <si>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</si>
  <si>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</si>
  <si>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</si>
  <si>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</si>
  <si>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</si>
  <si>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</si>
  <si>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</si>
  <si>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</si>
  <si>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</si>
  <si>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</si>
  <si>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</si>
  <si>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</si>
  <si>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</si>
  <si>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</si>
  <si>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</si>
  <si>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</si>
  <si>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</si>
  <si>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</si>
  <si>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</si>
  <si>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</si>
  <si>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</si>
  <si>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</si>
  <si>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</si>
  <si>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</si>
  <si>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</si>
  <si>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</si>
  <si>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</si>
  <si>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</si>
  <si>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</si>
  <si>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</si>
  <si>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</si>
  <si>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</si>
  <si>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</si>
  <si>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</si>
  <si>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</si>
  <si>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</si>
  <si>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</si>
  <si>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</si>
  <si>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</si>
  <si>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</si>
  <si>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</si>
  <si>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</si>
  <si>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</si>
  <si>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</si>
  <si>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</si>
  <si>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</si>
  <si>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</si>
  <si>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</si>
  <si>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</si>
  <si>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</si>
  <si>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</si>
  <si>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</si>
  <si>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</si>
  <si>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</si>
  <si>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</si>
  <si>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</si>
  <si>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</si>
  <si>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</si>
  <si>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</si>
  <si>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</si>
  <si>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</si>
  <si>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</si>
  <si>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</si>
  <si>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</si>
  <si>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</si>
  <si>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</si>
  <si>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</si>
  <si>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</si>
  <si>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</si>
  <si>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</si>
  <si>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</si>
  <si>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</si>
  <si>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</si>
  <si>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</si>
  <si>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</si>
  <si>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</si>
  <si>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</si>
  <si>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</si>
  <si>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</si>
  <si>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</si>
  <si>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</si>
  <si>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</si>
  <si>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</si>
  <si>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</si>
  <si>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</si>
  <si>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</si>
  <si>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</si>
  <si>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</si>
  <si>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</si>
  <si>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</si>
  <si>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</si>
  <si>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</si>
  <si>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</si>
  <si>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</si>
  <si>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</si>
  <si>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</si>
  <si>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</si>
  <si>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</si>
  <si>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</si>
  <si>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</si>
  <si>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</si>
  <si>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</si>
  <si>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</si>
  <si>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</si>
  <si>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</si>
  <si>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</si>
  <si>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</si>
  <si>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</si>
  <si>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</si>
  <si>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</si>
  <si>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</si>
  <si>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</si>
  <si>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</si>
  <si>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</si>
  <si>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</si>
  <si>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</si>
  <si>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</si>
  <si>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</si>
  <si>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</si>
  <si>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</si>
  <si>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</si>
  <si>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</si>
  <si>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</si>
  <si>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</si>
  <si>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</si>
  <si>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</si>
  <si>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</si>
  <si>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</si>
  <si>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</si>
  <si>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</si>
  <si>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</si>
  <si>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</si>
  <si>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</si>
  <si>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</si>
  <si>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</si>
  <si>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</si>
  <si>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</si>
  <si>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</si>
  <si>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</si>
  <si>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</si>
  <si>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</si>
  <si>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</si>
  <si>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</si>
  <si>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</si>
  <si>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</si>
  <si>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</si>
  <si>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</si>
  <si>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</si>
  <si>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</si>
  <si>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</si>
  <si>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</si>
  <si>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</si>
  <si>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</si>
  <si>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</si>
  <si>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</si>
  <si>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</si>
  <si>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</si>
  <si>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</si>
  <si>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</si>
  <si>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</si>
  <si>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</si>
  <si>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</si>
  <si>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</si>
  <si>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</si>
  <si>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</si>
  <si>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</si>
  <si>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</si>
  <si>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</si>
  <si>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</si>
  <si>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</si>
  <si>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</si>
  <si>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</si>
  <si>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</si>
  <si>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</si>
  <si>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</si>
  <si>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</si>
  <si>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</si>
  <si>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</si>
  <si>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</si>
  <si>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</si>
  <si>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</si>
  <si>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</si>
  <si>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</si>
  <si>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</si>
  <si>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</si>
  <si>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</si>
  <si>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</si>
  <si>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</si>
  <si>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</si>
  <si>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</si>
  <si>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</si>
  <si>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</si>
  <si>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</si>
  <si>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</si>
  <si>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</si>
  <si>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</si>
  <si>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</si>
  <si>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</si>
  <si>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</si>
  <si>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</si>
  <si>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</si>
  <si>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</si>
  <si>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</si>
  <si>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</si>
  <si>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</si>
  <si>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</si>
  <si>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</si>
  <si>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</si>
  <si>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</si>
  <si>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</si>
  <si>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</si>
  <si>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</si>
  <si>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</si>
  <si>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</si>
  <si>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</si>
  <si>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</si>
  <si>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</si>
  <si>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</si>
  <si>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</si>
  <si>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</si>
  <si>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</si>
  <si>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</si>
  <si>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</si>
  <si>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</si>
  <si>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</si>
  <si>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</si>
  <si>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</si>
  <si>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</si>
  <si>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</si>
  <si>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</si>
  <si>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</si>
  <si>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</si>
  <si>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</si>
  <si>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</si>
  <si>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</si>
  <si>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</si>
  <si>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</si>
  <si>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</si>
  <si>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</si>
  <si>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</si>
  <si>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</si>
  <si>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</si>
  <si>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</si>
  <si>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</si>
  <si>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</si>
  <si>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</si>
  <si>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</si>
  <si>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</si>
  <si>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</si>
  <si>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</si>
  <si>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</si>
  <si>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</si>
  <si>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</si>
  <si>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</si>
  <si>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</si>
  <si>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</si>
  <si>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</si>
  <si>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</si>
  <si>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</si>
  <si>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</si>
  <si>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</si>
  <si>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</si>
  <si>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</si>
  <si>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</si>
  <si>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</si>
  <si>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</si>
  <si>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</si>
  <si>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</si>
  <si>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</si>
  <si>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</si>
  <si>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</si>
  <si>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</si>
  <si>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</si>
  <si>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</si>
  <si>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</si>
  <si>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</si>
  <si>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</si>
  <si>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</si>
  <si>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</si>
  <si>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</si>
  <si>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</si>
  <si>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</si>
  <si>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</si>
  <si>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</si>
  <si>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</si>
  <si>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</si>
  <si>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</si>
  <si>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</si>
  <si>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</si>
  <si>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</si>
  <si>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</si>
  <si>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</si>
  <si>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</si>
  <si>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</si>
  <si>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</si>
  <si>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</si>
  <si>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</si>
  <si>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</si>
  <si>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</si>
  <si>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</si>
  <si>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</si>
  <si>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</si>
  <si>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</si>
  <si>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</si>
  <si>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</si>
  <si>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</si>
  <si>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</si>
  <si>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</si>
  <si>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</si>
  <si>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</si>
  <si>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</si>
  <si>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</si>
  <si>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</si>
  <si>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</si>
  <si>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</si>
  <si>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</si>
  <si>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</si>
  <si>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</si>
  <si>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</si>
  <si>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</si>
  <si>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</si>
  <si>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</si>
  <si>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</si>
  <si>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</si>
  <si>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</si>
  <si>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</si>
  <si>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</si>
  <si>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</si>
  <si>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</si>
  <si>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</si>
  <si>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</si>
  <si>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</si>
  <si>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</si>
  <si>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</si>
  <si>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</si>
  <si>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</si>
  <si>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</si>
  <si>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</si>
  <si>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</si>
  <si>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</si>
  <si>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</si>
  <si>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</si>
  <si>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</si>
  <si>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</si>
  <si>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</si>
  <si>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</si>
  <si>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</si>
  <si>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</si>
  <si>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</si>
  <si>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</si>
  <si>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</si>
  <si>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</si>
  <si>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</si>
  <si>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</si>
  <si>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</si>
  <si>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</si>
  <si>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</si>
  <si>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</si>
  <si>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</si>
  <si>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</si>
  <si>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</si>
  <si>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</si>
  <si>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</si>
  <si>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</si>
  <si>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</si>
  <si>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</si>
  <si>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</si>
  <si>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</si>
  <si>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</si>
  <si>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</si>
  <si>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</si>
  <si>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</si>
  <si>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</si>
  <si>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</si>
  <si>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</si>
  <si>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</si>
  <si>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</si>
  <si>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</si>
  <si>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</si>
  <si>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</si>
  <si>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</si>
  <si>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</si>
  <si>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</si>
  <si>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</si>
  <si>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</si>
  <si>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</si>
  <si>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</si>
  <si>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</si>
  <si>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</si>
  <si>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</si>
  <si>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</si>
  <si>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</si>
  <si>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</si>
  <si>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</si>
  <si>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</si>
  <si>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</si>
  <si>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</si>
  <si>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</si>
  <si>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</si>
  <si>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</si>
  <si>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</si>
  <si>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</si>
  <si>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</si>
  <si>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</si>
  <si>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</si>
  <si>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</si>
  <si>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</si>
  <si>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</si>
  <si>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</si>
  <si>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</si>
  <si>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</si>
  <si>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</si>
  <si>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</si>
  <si>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</si>
  <si>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</si>
  <si>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</si>
  <si>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</si>
  <si>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</si>
  <si>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</si>
  <si>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</si>
  <si>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</si>
  <si>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</si>
  <si>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</si>
  <si>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</si>
  <si>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</si>
  <si>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</si>
  <si>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</si>
  <si>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</si>
  <si>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</si>
  <si>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</si>
  <si>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</si>
  <si>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</si>
  <si>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</si>
  <si>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</si>
  <si>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</si>
  <si>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</si>
  <si>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</si>
  <si>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</si>
  <si>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</si>
  <si>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</si>
  <si>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</si>
  <si>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</si>
  <si>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</si>
  <si>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</si>
  <si>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</si>
  <si>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</si>
  <si>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</si>
  <si>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</si>
  <si>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</si>
  <si>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</si>
  <si>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</si>
  <si>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</si>
  <si>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</si>
  <si>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</si>
  <si>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</si>
  <si>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</si>
  <si>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</si>
  <si>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</si>
  <si>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</si>
  <si>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</si>
  <si>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</si>
  <si>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</si>
  <si>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</si>
  <si>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</si>
  <si>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</si>
  <si>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</si>
  <si>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</si>
  <si>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</si>
  <si>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</si>
  <si>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</si>
  <si>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</si>
  <si>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</si>
  <si>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</si>
  <si>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</si>
  <si>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</si>
  <si>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</si>
  <si>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</si>
  <si>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</si>
  <si>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</si>
  <si>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</si>
  <si>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</si>
  <si>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</si>
  <si>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</si>
  <si>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</si>
  <si>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</si>
  <si>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</si>
  <si>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</si>
  <si>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</si>
  <si>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</si>
  <si>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</si>
  <si>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</si>
  <si>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</si>
  <si>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</si>
  <si>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</si>
  <si>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</si>
  <si>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</si>
  <si>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</si>
  <si>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</si>
  <si>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</si>
  <si>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</si>
  <si>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</si>
  <si>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</si>
  <si>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</si>
  <si>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</si>
  <si>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</si>
  <si>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</si>
  <si>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</si>
  <si>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</si>
  <si>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</si>
  <si>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</si>
  <si>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</si>
  <si>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</si>
  <si>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</si>
  <si>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</si>
  <si>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</si>
  <si>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</si>
  <si>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</si>
  <si>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</si>
  <si>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</si>
  <si>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</si>
  <si>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</si>
  <si>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</si>
  <si>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</si>
  <si>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</si>
  <si>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</si>
  <si>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</si>
  <si>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</si>
  <si>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</si>
  <si>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</si>
  <si>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</si>
  <si>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</si>
  <si>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</si>
  <si>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</si>
  <si>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</si>
  <si>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</si>
  <si>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</si>
  <si>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</si>
  <si>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</si>
  <si>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</si>
  <si>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</si>
  <si>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</si>
  <si>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</si>
  <si>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</si>
  <si>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</si>
  <si>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</si>
  <si>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</si>
  <si>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</si>
  <si>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</si>
  <si>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</si>
  <si>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</si>
  <si>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</si>
  <si>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</si>
  <si>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</si>
  <si>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</si>
  <si>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</si>
  <si>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</si>
  <si>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</si>
  <si>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</si>
  <si>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</si>
  <si>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</si>
  <si>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</si>
  <si>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</si>
  <si>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</si>
  <si>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</si>
  <si>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</si>
  <si>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</si>
  <si>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</si>
  <si>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</si>
  <si>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</si>
  <si>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</si>
  <si>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</si>
  <si>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</si>
  <si>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</si>
  <si>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</si>
  <si>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</si>
  <si>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</si>
  <si>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</si>
  <si>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</si>
  <si>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</si>
  <si>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</si>
  <si>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</si>
  <si>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</si>
  <si>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</si>
  <si>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</si>
  <si>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</si>
  <si>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</si>
  <si>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</si>
  <si>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</si>
  <si>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</si>
  <si>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</si>
  <si>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</si>
  <si>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</si>
  <si>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</si>
  <si>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</si>
  <si>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</si>
  <si>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</si>
  <si>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</si>
  <si>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</si>
  <si>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</si>
  <si>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</si>
  <si>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</si>
  <si>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</si>
  <si>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</si>
  <si>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</si>
  <si>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</si>
  <si>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</si>
  <si>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</si>
  <si>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</si>
  <si>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</si>
  <si>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</si>
  <si>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</si>
  <si>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</si>
  <si>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</si>
  <si>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</si>
  <si>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</si>
  <si>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</si>
  <si>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</si>
  <si>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</si>
  <si>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</si>
  <si>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</si>
  <si>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</si>
  <si>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</si>
  <si>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</si>
  <si>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</si>
  <si>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</si>
  <si>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</si>
  <si>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</si>
  <si>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</si>
  <si>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</si>
  <si>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</si>
  <si>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</si>
  <si>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</si>
  <si>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</si>
  <si>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</si>
  <si>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</si>
  <si>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</si>
  <si>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</si>
  <si>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</si>
  <si>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</si>
  <si>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</si>
  <si>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</si>
  <si>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</si>
  <si>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</si>
  <si>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</si>
  <si>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</si>
  <si>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</si>
  <si>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</si>
  <si>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</si>
  <si>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</si>
  <si>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</si>
  <si>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</si>
  <si>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</si>
  <si>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</si>
  <si>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</si>
  <si>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</si>
  <si>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</si>
  <si>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</si>
  <si>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</si>
  <si>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</si>
  <si>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</si>
  <si>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</si>
  <si>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</si>
  <si>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</si>
  <si>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</si>
  <si>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</si>
  <si>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</si>
  <si>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</si>
  <si>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</si>
  <si>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</si>
  <si>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</si>
  <si>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</si>
  <si>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</si>
  <si>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</si>
  <si>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</si>
  <si>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</si>
  <si>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</si>
  <si>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</si>
  <si>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</si>
  <si>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</si>
  <si>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</si>
  <si>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</si>
  <si>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</si>
  <si>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</si>
  <si>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</si>
  <si>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</si>
  <si>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</si>
  <si>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</si>
  <si>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</si>
  <si>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</si>
  <si>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</si>
  <si>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</si>
  <si>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</si>
  <si>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</si>
  <si>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</si>
  <si>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</si>
  <si>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</si>
  <si>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</si>
  <si>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</si>
  <si>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</si>
  <si>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</si>
  <si>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</si>
  <si>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</si>
  <si>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</si>
  <si>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</si>
  <si>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</si>
  <si>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</si>
  <si>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</si>
  <si>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</si>
  <si>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</si>
  <si>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</si>
  <si>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</si>
  <si>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</si>
  <si>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</si>
  <si>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</si>
  <si>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</si>
  <si>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</si>
  <si>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</si>
  <si>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</si>
  <si>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</si>
  <si>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</si>
  <si>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</si>
  <si>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</si>
  <si>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</si>
  <si>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</si>
  <si>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</si>
  <si>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</si>
  <si>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</si>
  <si>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</si>
  <si>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</si>
  <si>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</si>
  <si>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</si>
  <si>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</si>
  <si>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</si>
  <si>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</si>
  <si>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</si>
  <si>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</si>
  <si>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</si>
  <si>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</si>
  <si>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</si>
  <si>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</si>
  <si>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</si>
  <si>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</si>
  <si>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</si>
  <si>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</si>
  <si>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</si>
  <si>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</si>
  <si>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</si>
  <si>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</si>
  <si>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</si>
  <si>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</si>
  <si>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</si>
  <si>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</si>
  <si>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</si>
  <si>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</si>
  <si>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</si>
  <si>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</si>
  <si>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</si>
  <si>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</si>
  <si>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</si>
  <si>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</si>
  <si>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</si>
  <si>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</si>
  <si>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</si>
  <si>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</si>
  <si>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</si>
  <si>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</si>
  <si>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</si>
  <si>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</si>
  <si>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</si>
  <si>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</si>
  <si>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</si>
  <si>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</si>
  <si>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</si>
  <si>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</si>
  <si>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</si>
  <si>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</si>
  <si>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</si>
  <si>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</si>
  <si>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</si>
  <si>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</si>
  <si>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</si>
  <si>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</si>
  <si>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</si>
  <si>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</si>
  <si>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</si>
  <si>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</si>
  <si>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</si>
  <si>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</si>
  <si>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</si>
  <si>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</si>
  <si>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</si>
  <si>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</si>
  <si>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</si>
  <si>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</si>
  <si>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</si>
  <si>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</si>
  <si>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</si>
  <si>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</si>
  <si>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</si>
  <si>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</si>
  <si>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</si>
  <si>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</si>
  <si>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</si>
  <si>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</si>
  <si>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</si>
  <si>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</si>
  <si>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</si>
  <si>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</si>
  <si>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</si>
  <si>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</si>
  <si>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</si>
  <si>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</si>
  <si>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</si>
  <si>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</si>
  <si>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</si>
  <si>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</si>
  <si>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</si>
  <si>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</si>
  <si>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</si>
  <si>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</si>
  <si>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</si>
  <si>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</si>
  <si>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</si>
  <si>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</si>
  <si>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</si>
  <si>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</si>
  <si>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</si>
  <si>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</si>
  <si>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</si>
  <si>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</si>
  <si>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</si>
  <si>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</si>
  <si>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</si>
  <si>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</si>
  <si>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</si>
  <si>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</si>
  <si>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</si>
  <si>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</si>
  <si>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</si>
  <si>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</si>
  <si>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</si>
  <si>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</si>
  <si>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</si>
  <si>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</si>
  <si>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</si>
  <si>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</si>
  <si>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</si>
  <si>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</si>
  <si>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</si>
  <si>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</si>
  <si>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</si>
  <si>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</si>
  <si>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</si>
  <si>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</si>
  <si>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</si>
  <si>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</si>
  <si>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</si>
  <si>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</si>
  <si>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</si>
  <si>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</si>
  <si>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</si>
  <si>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</si>
  <si>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</si>
  <si>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</si>
  <si>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</si>
  <si>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</si>
  <si>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</si>
  <si>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</si>
  <si>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</si>
  <si>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</si>
  <si>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</si>
  <si>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</si>
  <si>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</si>
  <si>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</si>
  <si>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</si>
  <si>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</si>
  <si>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</si>
  <si>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</si>
  <si>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</si>
  <si>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</si>
  <si>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</si>
  <si>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</si>
  <si>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</si>
  <si>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</si>
  <si>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</si>
  <si>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</si>
  <si>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</si>
  <si>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</si>
  <si>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</si>
  <si>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</si>
  <si>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</si>
  <si>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</si>
  <si>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</si>
  <si>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</si>
  <si>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</si>
  <si>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</si>
  <si>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</si>
  <si>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</si>
  <si>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</si>
  <si>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</si>
  <si>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</si>
  <si>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</si>
  <si>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</si>
  <si>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</si>
  <si>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</si>
  <si>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</si>
  <si>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</si>
  <si>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</si>
  <si>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</si>
  <si>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</si>
  <si>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</si>
  <si>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</si>
  <si>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</si>
  <si>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</si>
  <si>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</si>
  <si>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</si>
  <si>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</si>
  <si>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</si>
  <si>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</si>
  <si>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</si>
  <si>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</si>
  <si>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</si>
  <si>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</si>
  <si>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</si>
  <si>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</si>
  <si>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</si>
  <si>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</si>
  <si>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</si>
  <si>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</si>
  <si>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</si>
  <si>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</si>
  <si>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</si>
  <si>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</si>
  <si>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</si>
  <si>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</si>
  <si>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</si>
  <si>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</si>
  <si>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</si>
  <si>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</si>
  <si>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</si>
  <si>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</si>
  <si>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</si>
  <si>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</si>
  <si>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</si>
  <si>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</si>
  <si>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</si>
  <si>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</si>
  <si>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</si>
  <si>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</si>
  <si>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</si>
  <si>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</si>
  <si>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</si>
  <si>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</si>
  <si>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</si>
  <si>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</si>
  <si>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</si>
  <si>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</si>
  <si>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</si>
  <si>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</si>
  <si>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</si>
  <si>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</si>
  <si>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</si>
  <si>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</si>
  <si>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</si>
  <si>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</si>
  <si>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</si>
  <si>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</si>
  <si>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</si>
  <si>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</si>
  <si>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</si>
  <si>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</si>
  <si>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</si>
  <si>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</si>
  <si>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</si>
  <si>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</si>
  <si>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</si>
  <si>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</si>
  <si>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</si>
  <si>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</si>
  <si>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</si>
  <si>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</si>
  <si>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</si>
  <si>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</si>
  <si>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</si>
  <si>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</si>
  <si>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</si>
  <si>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</si>
  <si>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</si>
  <si>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</si>
  <si>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</si>
  <si>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</si>
  <si>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</si>
  <si>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</si>
  <si>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</si>
  <si>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</si>
  <si>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</si>
  <si>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</si>
  <si>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</si>
  <si>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</si>
  <si>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</si>
  <si>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</si>
  <si>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</si>
  <si>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</si>
  <si>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</si>
  <si>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</si>
  <si>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</si>
  <si>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</si>
  <si>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</si>
  <si>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</si>
  <si>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</si>
  <si>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</si>
  <si>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</si>
  <si>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</si>
  <si>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</si>
  <si>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</si>
  <si>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</si>
  <si>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</si>
  <si>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</si>
  <si>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</si>
  <si>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</si>
  <si>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</si>
  <si>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</si>
  <si>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</si>
  <si>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</si>
  <si>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</si>
  <si>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</si>
  <si>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</si>
  <si>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</si>
  <si>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</si>
  <si>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</si>
  <si>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</si>
  <si>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</si>
  <si>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</si>
  <si>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</si>
  <si>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</si>
  <si>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</si>
  <si>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</si>
  <si>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</si>
  <si>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</si>
  <si>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</si>
  <si>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</si>
  <si>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</si>
  <si>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</si>
  <si>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</si>
  <si>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</si>
  <si>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</si>
  <si>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</si>
  <si>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</si>
  <si>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</si>
  <si>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</si>
  <si>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</si>
  <si>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</si>
  <si>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</si>
  <si>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</si>
  <si>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</si>
  <si>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</si>
  <si>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</si>
  <si>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</si>
  <si>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</si>
  <si>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</si>
  <si>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</si>
  <si>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</si>
  <si>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</si>
  <si>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</si>
  <si>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</si>
  <si>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</si>
  <si>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</si>
  <si>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</si>
  <si>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</si>
  <si>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</si>
  <si>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</si>
  <si>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</si>
  <si>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</si>
  <si>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</si>
  <si>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</si>
  <si>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</si>
  <si>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</si>
  <si>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</si>
  <si>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</si>
  <si>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</si>
  <si>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</si>
  <si>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</si>
  <si>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</si>
  <si>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</si>
  <si>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</si>
  <si>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</si>
  <si>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</si>
  <si>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</si>
  <si>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</si>
  <si>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</si>
  <si>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</si>
  <si>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</si>
  <si>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</si>
  <si>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</si>
  <si>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</si>
  <si>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</si>
  <si>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</si>
  <si>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</si>
  <si>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</si>
  <si>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</si>
  <si>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</si>
  <si>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</si>
  <si>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</si>
  <si>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</si>
  <si>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</si>
  <si>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</si>
  <si>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</si>
  <si>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</si>
  <si>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</si>
  <si>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</si>
  <si>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</si>
  <si>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</si>
  <si>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</si>
  <si>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</si>
  <si>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</si>
  <si>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</si>
  <si>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</si>
  <si>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</si>
  <si>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</si>
  <si>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</si>
  <si>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</si>
  <si>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</si>
  <si>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</si>
  <si>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</si>
  <si>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</si>
  <si>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</si>
  <si>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</si>
  <si>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</si>
  <si>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</si>
  <si>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</si>
  <si>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</si>
  <si>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</si>
  <si>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</si>
  <si>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</si>
  <si>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</si>
  <si>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</si>
  <si>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</si>
  <si>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</si>
  <si>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</si>
  <si>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</si>
  <si>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</si>
  <si>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</si>
  <si>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</si>
  <si>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</si>
  <si>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</si>
  <si>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</si>
  <si>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</si>
  <si>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</si>
  <si>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</si>
  <si>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</si>
  <si>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</si>
  <si>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</si>
  <si>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</si>
  <si>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</si>
  <si>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</si>
  <si>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</si>
  <si>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</si>
  <si>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</si>
  <si>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</si>
  <si>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</si>
  <si>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</si>
  <si>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</si>
  <si>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</si>
  <si>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</si>
  <si>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</si>
  <si>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</si>
  <si>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</si>
  <si>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</si>
  <si>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</si>
  <si>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</si>
  <si>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</si>
  <si>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</si>
  <si>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</si>
  <si>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</si>
  <si>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</si>
  <si>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</si>
  <si>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</si>
  <si>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</si>
  <si>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</si>
  <si>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</si>
  <si>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</si>
  <si>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</si>
  <si>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</si>
  <si>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</si>
  <si>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</si>
  <si>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</si>
  <si>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</si>
  <si>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</si>
  <si>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</si>
  <si>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</si>
  <si>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</si>
  <si>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</si>
  <si>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</si>
  <si>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</si>
  <si>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</si>
  <si>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</si>
  <si>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</si>
  <si>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</si>
  <si>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</si>
  <si>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</si>
  <si>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</si>
  <si>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</si>
  <si>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</si>
  <si>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</si>
  <si>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</si>
  <si>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</si>
  <si>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</si>
  <si>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</si>
  <si>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</si>
  <si>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</si>
  <si>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</si>
  <si>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</si>
  <si>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</si>
  <si>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</si>
  <si>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</si>
  <si>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</si>
  <si>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</si>
  <si>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</si>
  <si>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</si>
  <si>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</si>
  <si>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</si>
  <si>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</si>
  <si>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</si>
  <si>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</si>
  <si>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</si>
  <si>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</si>
  <si>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</si>
  <si>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</si>
  <si>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</si>
  <si>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</si>
  <si>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</si>
  <si>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</si>
  <si>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</si>
  <si>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</si>
  <si>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</si>
  <si>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</si>
  <si>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</si>
  <si>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</si>
  <si>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</si>
  <si>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</si>
  <si>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</si>
  <si>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</si>
  <si>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</si>
  <si>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</si>
  <si>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</si>
  <si>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</si>
  <si>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</si>
  <si>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</si>
  <si>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</si>
  <si>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</si>
  <si>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</si>
  <si>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</si>
  <si>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</si>
  <si>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</si>
  <si>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</si>
  <si>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</si>
  <si>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</si>
  <si>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</si>
  <si>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</si>
  <si>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</si>
  <si>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</si>
  <si>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</si>
  <si>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</si>
  <si>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</si>
  <si>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</si>
  <si>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</si>
  <si>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</si>
  <si>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</si>
  <si>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</si>
  <si>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</si>
  <si>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</si>
  <si>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</si>
  <si>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</si>
  <si>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</si>
  <si>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</si>
  <si>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</si>
  <si>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</si>
  <si>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</si>
  <si>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</si>
  <si>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</si>
  <si>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</si>
  <si>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</si>
  <si>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</si>
  <si>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</si>
  <si>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</si>
  <si>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</si>
  <si>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</si>
  <si>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</si>
  <si>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</si>
  <si>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</si>
  <si>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</si>
  <si>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</si>
  <si>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</si>
  <si>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</si>
  <si>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</si>
  <si>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</si>
  <si>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</si>
  <si>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</si>
  <si>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</si>
  <si>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</si>
  <si>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</si>
  <si>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</si>
  <si>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</si>
  <si>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</si>
  <si>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</si>
  <si>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</si>
  <si>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</si>
  <si>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</si>
  <si>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</si>
  <si>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</si>
  <si>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</si>
  <si>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</si>
  <si>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</si>
  <si>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</si>
  <si>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</si>
  <si>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</si>
  <si>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</si>
  <si>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</si>
  <si>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</si>
  <si>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</si>
  <si>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</si>
  <si>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</si>
  <si>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</si>
  <si>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</si>
  <si>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</si>
  <si>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</si>
  <si>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</si>
  <si>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</si>
  <si>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</si>
  <si>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</si>
  <si>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</si>
  <si>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</si>
  <si>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</si>
  <si>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</si>
  <si>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</si>
  <si>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</si>
  <si>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</si>
  <si>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</si>
  <si>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</si>
  <si>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</si>
  <si>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</si>
  <si>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</si>
  <si>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</si>
  <si>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</si>
  <si>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</si>
  <si>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</si>
  <si>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</si>
  <si>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</si>
  <si>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</si>
  <si>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</si>
  <si>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</si>
  <si>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</si>
  <si>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</si>
  <si>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</si>
  <si>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</si>
  <si>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</si>
  <si>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</si>
  <si>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</si>
  <si>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</si>
  <si>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</si>
  <si>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</si>
  <si>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</si>
  <si>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</si>
  <si>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</si>
  <si>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</si>
  <si>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</si>
  <si>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</si>
  <si>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</si>
  <si>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</si>
  <si>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</si>
  <si>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</si>
  <si>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</si>
  <si>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</si>
  <si>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</si>
  <si>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</si>
  <si>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</si>
  <si>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</si>
  <si>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</si>
  <si>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</si>
  <si>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</si>
  <si>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</si>
  <si>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</si>
  <si>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</si>
  <si>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</si>
  <si>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</si>
  <si>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</si>
  <si>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</si>
  <si>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</si>
  <si>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</si>
  <si>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</si>
  <si>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</si>
  <si>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</si>
  <si>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</si>
  <si>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</si>
  <si>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</si>
  <si>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</si>
  <si>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</si>
  <si>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</si>
  <si>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</si>
  <si>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</si>
  <si>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</si>
  <si>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</si>
  <si>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</si>
  <si>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</si>
  <si>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</si>
  <si>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</si>
  <si>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</si>
  <si>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</si>
  <si>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</si>
  <si>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</si>
  <si>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</si>
  <si>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</si>
  <si>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</si>
  <si>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</si>
  <si>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</si>
  <si>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</si>
  <si>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</si>
  <si>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</si>
  <si>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</si>
  <si>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</si>
  <si>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</si>
  <si>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</si>
  <si>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</si>
  <si>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</si>
  <si>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</si>
  <si>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</si>
  <si>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</si>
  <si>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</si>
  <si>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</si>
  <si>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</si>
  <si>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</si>
  <si>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</si>
  <si>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</si>
  <si>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</si>
  <si>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</si>
  <si>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</si>
  <si>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</si>
  <si>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</si>
  <si>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</si>
  <si>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</si>
  <si>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</si>
  <si>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</si>
  <si>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</si>
  <si>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</si>
  <si>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</si>
  <si>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</si>
  <si>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</si>
  <si>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</si>
  <si>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</si>
  <si>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</si>
  <si>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</si>
  <si>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</si>
  <si>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</si>
  <si>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</si>
  <si>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</si>
  <si>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</si>
  <si>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</si>
  <si>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</si>
  <si>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</si>
  <si>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</si>
  <si>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</si>
  <si>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</si>
  <si>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</si>
  <si>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</si>
  <si>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</si>
  <si>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</si>
  <si>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</si>
  <si>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</si>
  <si>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</si>
  <si>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</si>
  <si>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</si>
  <si>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</si>
  <si>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</si>
  <si>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</si>
  <si>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</si>
  <si>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</si>
  <si>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</si>
  <si>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</si>
  <si>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</si>
  <si>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</si>
  <si>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</si>
  <si>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</si>
  <si>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</si>
  <si>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</si>
  <si>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</si>
  <si>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</si>
  <si>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</si>
  <si>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</si>
  <si>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</si>
  <si>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</si>
  <si>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</si>
  <si>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</si>
  <si>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</si>
  <si>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</si>
  <si>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</si>
  <si>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</si>
  <si>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</si>
  <si>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</si>
  <si>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</si>
  <si>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</si>
  <si>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</si>
  <si>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</si>
  <si>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</si>
  <si>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</si>
  <si>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</si>
  <si>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</si>
  <si>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</si>
  <si>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</si>
  <si>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</si>
  <si>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</si>
  <si>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</si>
  <si>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</si>
  <si>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</si>
  <si>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</si>
  <si>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</si>
  <si>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</si>
  <si>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</si>
  <si>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</si>
  <si>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</si>
  <si>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</si>
  <si>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</si>
  <si>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</si>
  <si>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</si>
  <si>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</si>
  <si>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</si>
  <si>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</si>
  <si>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</si>
  <si>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</si>
  <si>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</si>
  <si>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</si>
  <si>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</si>
  <si>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</si>
  <si>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</si>
  <si>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</si>
  <si>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</si>
  <si>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</si>
  <si>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</si>
  <si>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</si>
  <si>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</si>
  <si>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</si>
  <si>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</si>
  <si>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</si>
  <si>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</si>
  <si>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</si>
  <si>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</si>
  <si>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</si>
  <si>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</si>
  <si>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</si>
  <si>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</si>
  <si>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</si>
  <si>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</si>
  <si>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</si>
  <si>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</si>
  <si>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</si>
  <si>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</si>
  <si>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</si>
  <si>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</si>
  <si>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</si>
  <si>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</si>
  <si>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</si>
  <si>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</si>
  <si>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</si>
  <si>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</si>
  <si>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</si>
  <si>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</si>
  <si>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</si>
  <si>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</si>
  <si>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</si>
  <si>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</si>
  <si>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</si>
  <si>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</si>
  <si>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</si>
  <si>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</si>
  <si>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</si>
  <si>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</si>
  <si>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</si>
  <si>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</si>
  <si>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</si>
  <si>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</si>
  <si>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</si>
  <si>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</si>
  <si>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</si>
  <si>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</si>
  <si>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</si>
  <si>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</si>
  <si>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</si>
  <si>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</si>
  <si>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</si>
  <si>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</si>
  <si>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</si>
  <si>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</si>
  <si>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</si>
  <si>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</si>
  <si>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</si>
  <si>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</si>
  <si>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</si>
  <si>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</si>
  <si>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</si>
  <si>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</si>
  <si>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</si>
  <si>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</si>
  <si>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</si>
  <si>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</si>
  <si>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</si>
  <si>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</si>
  <si>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</si>
  <si>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</si>
  <si>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</si>
  <si>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</si>
  <si>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</si>
  <si>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</si>
  <si>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</si>
  <si>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</si>
  <si>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</si>
  <si>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</si>
  <si>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</si>
  <si>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</si>
  <si>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</si>
  <si>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</si>
  <si>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</si>
  <si>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</si>
  <si>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</si>
  <si>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</si>
  <si>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</si>
  <si>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</si>
  <si>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</si>
  <si>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</si>
  <si>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</si>
  <si>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</si>
  <si>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</si>
  <si>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</si>
  <si>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</si>
  <si>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</si>
  <si>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</si>
  <si>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</si>
  <si>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</si>
  <si>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</si>
  <si>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</si>
  <si>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</si>
  <si>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</si>
  <si>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</si>
  <si>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</si>
  <si>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</si>
  <si>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</si>
  <si>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</si>
  <si>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</si>
  <si>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</si>
  <si>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</si>
  <si>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</si>
  <si>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</si>
  <si>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</si>
  <si>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</si>
  <si>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</si>
  <si>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</si>
  <si>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</si>
  <si>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</si>
  <si>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</si>
  <si>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</si>
  <si>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</si>
  <si>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</si>
  <si>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</si>
  <si>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</si>
  <si>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</si>
  <si>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</si>
  <si>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</si>
  <si>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</si>
  <si>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</si>
  <si>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</si>
  <si>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</si>
  <si>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</si>
  <si>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</si>
  <si>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</si>
  <si>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</si>
  <si>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</si>
  <si>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</si>
  <si>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</si>
  <si>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</si>
  <si>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</si>
  <si>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</si>
  <si>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</si>
  <si>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</si>
  <si>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</si>
  <si>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</si>
  <si>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</si>
  <si>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</si>
  <si>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</si>
  <si>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</si>
  <si>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</si>
  <si>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</si>
  <si>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</si>
  <si>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</si>
  <si>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</si>
  <si>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</si>
  <si>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</si>
  <si>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</si>
  <si>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</si>
  <si>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</si>
  <si>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</si>
  <si>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</si>
  <si>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</si>
  <si>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</si>
  <si>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</si>
  <si>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</si>
  <si>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</si>
  <si>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</si>
  <si>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</si>
  <si>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</si>
  <si>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</si>
  <si>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</si>
  <si>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</si>
  <si>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</si>
  <si>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</si>
  <si>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</si>
  <si>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</si>
  <si>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</si>
  <si>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</si>
  <si>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</si>
  <si>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</si>
  <si>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</si>
  <si>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</si>
  <si>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</si>
  <si>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</si>
  <si>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</si>
  <si>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</si>
  <si>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</si>
  <si>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</si>
  <si>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</si>
  <si>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</si>
  <si>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</si>
  <si>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</si>
  <si>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</si>
  <si>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</si>
  <si>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</si>
  <si>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</si>
  <si>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</si>
  <si>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</si>
  <si>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</si>
  <si>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</si>
  <si>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</si>
  <si>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</si>
  <si>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</si>
  <si>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</si>
  <si>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</si>
  <si>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</si>
  <si>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</si>
  <si>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</si>
  <si>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</si>
  <si>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</si>
  <si>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</si>
  <si>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</si>
  <si>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</si>
  <si>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</si>
  <si>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</si>
  <si>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</si>
  <si>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</si>
  <si>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</si>
  <si>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</si>
  <si>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</si>
  <si>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</si>
  <si>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</si>
  <si>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</si>
  <si>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</si>
  <si>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</si>
  <si>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</si>
  <si>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</si>
  <si>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</si>
  <si>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</si>
  <si>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</si>
  <si>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</si>
  <si>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</si>
  <si>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</si>
  <si>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</si>
  <si>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</si>
  <si>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</si>
  <si>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</si>
  <si>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</si>
  <si>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</si>
  <si>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</si>
  <si>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</si>
  <si>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</si>
  <si>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</si>
  <si>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</si>
  <si>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</si>
  <si>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</si>
  <si>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</si>
  <si>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</si>
  <si>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</si>
  <si>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</si>
  <si>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</si>
  <si>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</si>
  <si>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</si>
  <si>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</si>
  <si>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</si>
  <si>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</si>
  <si>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</si>
  <si>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</si>
  <si>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</si>
  <si>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</si>
  <si>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</si>
  <si>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</si>
  <si>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</si>
  <si>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</si>
  <si>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</si>
  <si>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</si>
  <si>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</si>
  <si>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</si>
  <si>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</si>
  <si>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</si>
  <si>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</si>
  <si>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</si>
  <si>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</si>
  <si>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</si>
  <si>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</si>
  <si>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</si>
  <si>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</si>
  <si>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</si>
  <si>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</si>
  <si>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</si>
  <si>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</si>
  <si>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</si>
  <si>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</si>
  <si>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</si>
  <si>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</si>
  <si>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</si>
  <si>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</si>
  <si>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</si>
  <si>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</si>
  <si>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</si>
  <si>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</si>
  <si>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</si>
  <si>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</si>
  <si>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</si>
  <si>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</si>
  <si>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</si>
  <si>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</si>
  <si>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</si>
  <si>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</si>
  <si>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</si>
  <si>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</si>
  <si>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</si>
  <si>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</si>
  <si>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</si>
  <si>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</si>
  <si>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</si>
  <si>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</si>
  <si>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</si>
  <si>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</si>
  <si>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</si>
  <si>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</si>
  <si>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</si>
  <si>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</si>
  <si>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</si>
  <si>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</si>
  <si>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</si>
  <si>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</si>
  <si>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</si>
  <si>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</si>
  <si>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</si>
  <si>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</si>
  <si>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</si>
  <si>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</si>
  <si>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</si>
  <si>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</si>
  <si>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</si>
  <si>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</si>
  <si>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</si>
  <si>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</si>
  <si>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</si>
  <si>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</si>
  <si>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</si>
  <si>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</si>
  <si>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</si>
  <si>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</si>
  <si>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</si>
  <si>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</si>
  <si>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</si>
  <si>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</si>
  <si>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</si>
  <si>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</si>
  <si>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</si>
  <si>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</si>
  <si>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</si>
  <si>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</si>
  <si>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</si>
  <si>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</si>
  <si>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</si>
  <si>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</si>
  <si>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</si>
  <si>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</si>
  <si>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</si>
  <si>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</si>
  <si>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</si>
  <si>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</si>
  <si>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</si>
  <si>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</si>
  <si>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</si>
  <si>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</si>
  <si>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</si>
  <si>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</si>
  <si>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</si>
  <si>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</si>
  <si>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</si>
  <si>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</si>
  <si>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</si>
  <si>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</si>
  <si>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</si>
  <si>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</si>
  <si>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</si>
  <si>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</si>
  <si>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</si>
  <si>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</si>
  <si>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</si>
  <si>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</si>
  <si>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</si>
  <si>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</si>
  <si>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</si>
  <si>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</si>
  <si>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</si>
  <si>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</si>
  <si>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</si>
  <si>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</si>
  <si>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</si>
  <si>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</si>
  <si>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</si>
  <si>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</si>
  <si>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</si>
  <si>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</si>
  <si>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</si>
  <si>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</si>
  <si>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</si>
  <si>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</si>
  <si>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</si>
  <si>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</si>
  <si>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</si>
  <si>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</si>
  <si>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</si>
  <si>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</si>
  <si>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</si>
  <si>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</si>
  <si>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</si>
  <si>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</si>
  <si>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</si>
  <si>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</si>
  <si>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</si>
  <si>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</si>
  <si>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</si>
  <si>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</si>
  <si>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</si>
  <si>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</si>
  <si>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</si>
  <si>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</si>
  <si>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</si>
  <si>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</si>
  <si>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</si>
  <si>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</si>
  <si>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</si>
  <si>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</si>
  <si>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</si>
  <si>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</si>
  <si>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</si>
  <si>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</si>
  <si>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</si>
  <si>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</si>
  <si>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</si>
  <si>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</si>
  <si>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</si>
  <si>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</si>
  <si>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</si>
  <si>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</si>
  <si>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</si>
  <si>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</si>
  <si>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</si>
  <si>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</si>
  <si>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</si>
  <si>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</si>
  <si>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</si>
  <si>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</si>
  <si>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</si>
  <si>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</si>
  <si>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</si>
  <si>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</si>
  <si>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</si>
  <si>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</si>
  <si>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</si>
  <si>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</si>
  <si>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</si>
  <si>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</si>
  <si>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</si>
  <si>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</si>
  <si>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</si>
  <si>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</si>
  <si>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</si>
  <si>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</si>
  <si>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</si>
  <si>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</si>
  <si>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</si>
  <si>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</si>
  <si>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</si>
  <si>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</si>
  <si>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</si>
  <si>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</si>
  <si>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</si>
  <si>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</si>
  <si>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</si>
  <si>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</si>
  <si>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</si>
  <si>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</si>
  <si>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</si>
  <si>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</si>
  <si>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</si>
  <si>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</si>
  <si>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</si>
  <si>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</si>
  <si>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</si>
  <si>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</si>
  <si>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</si>
  <si>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</si>
  <si>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</si>
  <si>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</si>
  <si>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</si>
  <si>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</si>
  <si>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</si>
  <si>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</si>
  <si>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</si>
  <si>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</si>
  <si>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</si>
  <si>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</si>
  <si>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</si>
  <si>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</si>
  <si>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</si>
  <si>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</si>
  <si>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</si>
  <si>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</si>
  <si>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</si>
  <si>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</si>
  <si>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</si>
  <si>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</si>
  <si>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</si>
  <si>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</si>
  <si>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</si>
  <si>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</si>
  <si>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</si>
  <si>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</si>
  <si>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</si>
  <si>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</si>
  <si>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</si>
  <si>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</si>
  <si>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</si>
  <si>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</si>
  <si>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</si>
  <si>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</si>
  <si>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</si>
  <si>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</si>
  <si>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</si>
  <si>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</si>
  <si>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</si>
  <si>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</si>
  <si>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</si>
  <si>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</si>
  <si>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</si>
  <si>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</si>
  <si>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</si>
  <si>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</si>
  <si>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</si>
  <si>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</si>
  <si>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</si>
  <si>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</si>
  <si>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</si>
  <si>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</si>
  <si>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</si>
  <si>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</si>
  <si>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</si>
  <si>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</si>
  <si>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</si>
  <si>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</si>
  <si>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</si>
  <si>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</si>
  <si>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</si>
  <si>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</si>
  <si>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</si>
  <si>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</si>
  <si>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</si>
  <si>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</si>
  <si>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</si>
  <si>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</si>
  <si>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</si>
  <si>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</si>
  <si>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</si>
  <si>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</si>
  <si>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</si>
  <si>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</si>
  <si>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</si>
  <si>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</si>
  <si>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</si>
  <si>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</si>
  <si>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</si>
  <si>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</si>
  <si>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</si>
  <si>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</si>
  <si>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</si>
  <si>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</si>
  <si>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</si>
  <si>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</si>
  <si>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</si>
  <si>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</si>
  <si>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</si>
  <si>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</si>
  <si>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</si>
  <si>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</si>
  <si>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</si>
  <si>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</si>
  <si>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</si>
  <si>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</si>
  <si>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</si>
  <si>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</si>
  <si>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</si>
  <si>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</si>
  <si>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</si>
  <si>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</si>
  <si>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</si>
  <si>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</si>
  <si>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</si>
  <si>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</si>
  <si>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</si>
  <si>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</si>
  <si>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</si>
  <si>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</si>
  <si>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</si>
  <si>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</si>
  <si>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</si>
  <si>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</si>
  <si>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</si>
  <si>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</si>
  <si>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</si>
  <si>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</si>
  <si>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</si>
  <si>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</si>
  <si>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</si>
  <si>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</si>
  <si>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</si>
  <si>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</si>
  <si>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</si>
  <si>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</si>
  <si>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</si>
  <si>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</si>
  <si>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</si>
  <si>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</si>
  <si>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</si>
  <si>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</si>
  <si>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</si>
  <si>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</si>
  <si>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</si>
  <si>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</si>
  <si>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</si>
  <si>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</si>
  <si>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</si>
  <si>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</si>
  <si>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</si>
  <si>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</si>
  <si>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</si>
  <si>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</si>
  <si>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</si>
  <si>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</si>
  <si>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</si>
  <si>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</si>
  <si>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</si>
  <si>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</si>
  <si>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</si>
  <si>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</si>
  <si>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</si>
  <si>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</si>
  <si>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</si>
  <si>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</si>
  <si>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</si>
  <si>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</si>
  <si>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</si>
  <si>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</si>
  <si>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</si>
  <si>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</si>
  <si>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</si>
  <si>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</si>
  <si>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</si>
  <si>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</si>
  <si>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</si>
  <si>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</si>
  <si>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</si>
  <si>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</si>
  <si>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</si>
  <si>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</si>
  <si>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</si>
  <si>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</si>
  <si>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</si>
  <si>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</si>
  <si>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</si>
  <si>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</si>
  <si>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</si>
  <si>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</si>
  <si>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</si>
  <si>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</si>
  <si>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</si>
  <si>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</si>
  <si>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</si>
  <si>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</si>
  <si>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</si>
  <si>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</si>
  <si>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</si>
  <si>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</si>
  <si>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</si>
  <si>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</si>
  <si>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</si>
  <si>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</si>
  <si>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</si>
  <si>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</si>
  <si>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</si>
  <si>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</si>
  <si>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</si>
  <si>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</si>
  <si>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</si>
  <si>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</si>
  <si>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</si>
  <si>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</si>
  <si>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</si>
  <si>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</si>
  <si>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</si>
  <si>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</si>
  <si>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</si>
  <si>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</si>
  <si>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</si>
  <si>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</si>
  <si>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</si>
  <si>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</si>
  <si>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</si>
  <si>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</si>
  <si>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</si>
  <si>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</si>
  <si>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</si>
  <si>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</si>
  <si>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</si>
  <si>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</si>
  <si>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</si>
  <si>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</si>
  <si>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</si>
  <si>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</si>
  <si>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</si>
  <si>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</si>
  <si>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</si>
  <si>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</si>
  <si>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</si>
  <si>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</si>
  <si>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</si>
  <si>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</si>
  <si>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</si>
  <si>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</si>
  <si>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</si>
  <si>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</si>
  <si>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</si>
  <si>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</si>
  <si>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</si>
  <si>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</si>
  <si>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</si>
  <si>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</si>
  <si>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</si>
  <si>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</si>
  <si>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</si>
  <si>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</si>
  <si>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</si>
  <si>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</si>
  <si>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</si>
  <si>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</si>
  <si>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</si>
  <si>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</si>
  <si>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</si>
  <si>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</si>
  <si>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</si>
  <si>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</si>
  <si>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</si>
  <si>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</si>
  <si>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</si>
  <si>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</si>
  <si>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</si>
  <si>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</si>
  <si>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</si>
  <si>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</si>
  <si>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</si>
  <si>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</si>
  <si>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</si>
  <si>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</si>
  <si>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</si>
  <si>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</si>
  <si>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</si>
  <si>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</si>
  <si>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</si>
  <si>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</si>
  <si>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</si>
  <si>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</si>
  <si>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</si>
  <si>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</si>
  <si>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</si>
  <si>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</si>
  <si>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</si>
  <si>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</si>
  <si>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</si>
  <si>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</si>
  <si>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</si>
  <si>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</si>
  <si>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</si>
  <si>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</si>
  <si>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</si>
  <si>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</si>
  <si>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</si>
  <si>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</si>
  <si>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</si>
  <si>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</si>
  <si>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</si>
  <si>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</si>
  <si>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</si>
  <si>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</si>
  <si>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</si>
  <si>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</si>
  <si>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</si>
  <si>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</si>
  <si>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</si>
  <si>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</si>
  <si>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</si>
  <si>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</si>
  <si>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</si>
  <si>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</si>
  <si>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</si>
  <si>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</si>
  <si>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</si>
  <si>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</si>
  <si>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</si>
  <si>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</si>
  <si>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</si>
  <si>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</si>
  <si>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</si>
  <si>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</si>
  <si>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</si>
  <si>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</si>
  <si>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</si>
  <si>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</si>
  <si>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</si>
  <si>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</si>
  <si>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</si>
  <si>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</si>
  <si>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</si>
  <si>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</si>
  <si>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</si>
  <si>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</si>
  <si>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</si>
  <si>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</si>
  <si>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</si>
  <si>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</si>
  <si>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</si>
  <si>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</si>
  <si>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</si>
  <si>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</si>
  <si>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</si>
  <si>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</si>
  <si>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</si>
  <si>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</si>
  <si>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</si>
  <si>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</si>
  <si>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</si>
  <si>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</si>
  <si>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</si>
  <si>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</si>
  <si>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</si>
  <si>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</si>
  <si>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</si>
  <si>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</si>
  <si>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</si>
  <si>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</si>
  <si>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</si>
  <si>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</si>
  <si>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</si>
  <si>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</si>
  <si>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</si>
  <si>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</si>
  <si>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</si>
  <si>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</si>
  <si>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</si>
  <si>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</si>
  <si>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</si>
  <si>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</si>
  <si>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</si>
  <si>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</si>
  <si>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</si>
  <si>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</si>
  <si>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</si>
  <si>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</si>
  <si>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</si>
  <si>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</si>
  <si>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</si>
  <si>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</si>
  <si>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</si>
  <si>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</si>
  <si>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</si>
  <si>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</si>
  <si>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</si>
  <si>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</si>
  <si>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</si>
  <si>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</si>
  <si>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</si>
  <si>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</si>
  <si>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</si>
  <si>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</si>
  <si>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</si>
  <si>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</si>
  <si>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</si>
  <si>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</si>
  <si>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</si>
  <si>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</si>
  <si>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</si>
  <si>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</si>
  <si>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</si>
  <si>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</si>
  <si>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</si>
  <si>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</si>
  <si>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</si>
  <si>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</si>
  <si>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</si>
  <si>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</si>
  <si>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</si>
  <si>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</si>
  <si>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</si>
  <si>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</si>
  <si>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</si>
  <si>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</si>
  <si>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</si>
  <si>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</si>
  <si>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</si>
  <si>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</si>
  <si>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</si>
  <si>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</si>
  <si>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</si>
  <si>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</si>
  <si>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</si>
  <si>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</si>
  <si>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</si>
  <si>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</si>
  <si>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</si>
  <si>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</si>
  <si>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</si>
  <si>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</si>
  <si>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</si>
  <si>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</si>
  <si>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</si>
  <si>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</si>
  <si>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</si>
  <si>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</si>
  <si>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</si>
  <si>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</si>
  <si>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</si>
  <si>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</si>
  <si>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</si>
  <si>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</si>
  <si>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</si>
  <si>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</si>
  <si>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</si>
  <si>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</si>
  <si>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</si>
  <si>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</si>
  <si>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</si>
  <si>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</si>
  <si>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</si>
  <si>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</si>
  <si>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</si>
  <si>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</si>
  <si>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</si>
  <si>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</si>
  <si>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</si>
  <si>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</si>
  <si>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</si>
  <si>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</si>
  <si>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</si>
  <si>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</si>
  <si>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</si>
  <si>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</si>
  <si>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</si>
  <si>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</si>
  <si>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</si>
  <si>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</si>
  <si>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</si>
  <si>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</si>
  <si>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</si>
  <si>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</si>
  <si>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</si>
  <si>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</si>
  <si>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</si>
  <si>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</si>
  <si>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</si>
  <si>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</si>
  <si>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</si>
  <si>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</si>
  <si>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</si>
  <si>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</si>
  <si>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</si>
  <si>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</si>
  <si>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</si>
  <si>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</si>
  <si>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</si>
  <si>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</si>
  <si>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</si>
  <si>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</si>
  <si>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</si>
  <si>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</si>
  <si>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</si>
  <si>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</si>
  <si>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</si>
  <si>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</si>
  <si>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</si>
  <si>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</si>
  <si>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</si>
  <si>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</si>
  <si>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</si>
  <si>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</si>
  <si>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</si>
  <si>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</si>
  <si>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</si>
  <si>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</si>
  <si>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</si>
  <si>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</si>
  <si>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</si>
  <si>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</si>
  <si>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</si>
  <si>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</si>
  <si>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</si>
  <si>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</si>
  <si>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</si>
  <si>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</si>
  <si>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</si>
  <si>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</si>
  <si>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</si>
  <si>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</si>
  <si>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</si>
  <si>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</si>
  <si>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</si>
  <si>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</si>
  <si>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</si>
  <si>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</si>
  <si>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</si>
  <si>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</si>
  <si>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</si>
  <si>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</si>
  <si>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</si>
  <si>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</si>
  <si>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</si>
  <si>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</si>
  <si>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</si>
  <si>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</si>
  <si>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</si>
  <si>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</si>
  <si>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</si>
  <si>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</si>
  <si>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</si>
  <si>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</si>
  <si>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</si>
  <si>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</si>
  <si>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</si>
  <si>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</si>
  <si>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</si>
  <si>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</si>
  <si>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</si>
  <si>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</si>
  <si>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</si>
  <si>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</si>
  <si>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</si>
  <si>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</si>
  <si>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</si>
  <si>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</si>
  <si>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</si>
  <si>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</si>
  <si>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</si>
  <si>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</si>
  <si>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</si>
  <si>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</si>
  <si>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</si>
  <si>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</si>
  <si>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</si>
  <si>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</si>
  <si>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</si>
  <si>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</si>
  <si>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</si>
  <si>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</si>
  <si>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</si>
  <si>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</si>
  <si>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</si>
  <si>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</si>
  <si>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</si>
  <si>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</si>
  <si>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</si>
  <si>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</si>
  <si>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</si>
  <si>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</si>
  <si>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</si>
  <si>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</si>
  <si>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</si>
  <si>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</si>
  <si>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</si>
  <si>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</si>
  <si>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</si>
  <si>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</si>
  <si>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</si>
  <si>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</si>
  <si>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</si>
  <si>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</si>
  <si>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</si>
  <si>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</si>
  <si>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</si>
  <si>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</si>
  <si>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</si>
  <si>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</si>
  <si>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</si>
  <si>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</si>
  <si>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</si>
  <si>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</si>
  <si>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</si>
  <si>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</si>
  <si>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</si>
  <si>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</si>
  <si>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</si>
  <si>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</si>
  <si>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</si>
  <si>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</si>
  <si>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</si>
  <si>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</si>
  <si>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</si>
  <si>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</si>
  <si>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</si>
  <si>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</si>
  <si>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</si>
  <si>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</si>
  <si>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</si>
  <si>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</si>
  <si>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</si>
  <si>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</si>
  <si>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</si>
  <si>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</si>
  <si>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</si>
  <si>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</si>
  <si>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</si>
  <si>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</si>
  <si>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</si>
  <si>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</si>
  <si>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</si>
  <si>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</si>
  <si>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</si>
  <si>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</si>
  <si>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</si>
  <si>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</si>
  <si>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</si>
  <si>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</si>
  <si>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</si>
  <si>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</si>
  <si>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</si>
  <si>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</si>
  <si>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</si>
  <si>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</si>
  <si>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</si>
  <si>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</si>
  <si>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</si>
  <si>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</si>
  <si>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</si>
  <si>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</si>
  <si>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</si>
  <si>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</si>
  <si>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</si>
  <si>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</si>
  <si>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</si>
  <si>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</si>
  <si>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</si>
  <si>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</si>
  <si>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</si>
  <si>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</si>
  <si>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</si>
  <si>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</si>
  <si>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</si>
  <si>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</si>
  <si>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</si>
  <si>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</si>
  <si>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</si>
  <si>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</si>
  <si>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</si>
  <si>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</si>
  <si>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</si>
  <si>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</si>
  <si>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</si>
  <si>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</si>
  <si>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</si>
  <si>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</si>
  <si>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</si>
  <si>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</si>
  <si>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</si>
  <si>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</si>
  <si>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</si>
  <si>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</si>
  <si>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</si>
  <si>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</si>
  <si>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</si>
  <si>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</si>
  <si>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</si>
  <si>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</si>
  <si>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</si>
  <si>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</si>
  <si>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</si>
  <si>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</si>
  <si>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</si>
  <si>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</si>
  <si>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</si>
  <si>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</si>
  <si>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</si>
  <si>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</si>
  <si>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</si>
  <si>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</si>
  <si>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</si>
  <si>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</si>
  <si>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</si>
  <si>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</si>
  <si>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</si>
  <si>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</si>
  <si>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</si>
  <si>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</si>
  <si>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</si>
  <si>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</si>
  <si>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</si>
  <si>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</si>
  <si>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</si>
  <si>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</si>
  <si>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</si>
  <si>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</si>
  <si>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</si>
  <si>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</si>
  <si>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</si>
  <si>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</si>
  <si>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</si>
  <si>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</si>
  <si>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</si>
  <si>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</si>
  <si>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</si>
  <si>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</si>
  <si>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</si>
  <si>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</si>
  <si>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</si>
  <si>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</si>
  <si>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</si>
  <si>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</si>
  <si>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</si>
  <si>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</si>
  <si>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</si>
  <si>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</si>
  <si>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</si>
  <si>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</si>
  <si>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</si>
  <si>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</si>
  <si>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</si>
  <si>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</si>
  <si>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</si>
  <si>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</si>
  <si>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</si>
  <si>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</si>
  <si>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</si>
  <si>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</si>
  <si>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</si>
  <si>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</si>
  <si>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</si>
  <si>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</si>
  <si>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</si>
  <si>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</si>
  <si>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</si>
  <si>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</si>
  <si>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</si>
  <si>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</si>
  <si>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</si>
  <si>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</si>
  <si>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</si>
  <si>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</si>
  <si>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</si>
  <si>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</si>
  <si>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</si>
  <si>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</si>
  <si>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</si>
  <si>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</si>
  <si>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</si>
  <si>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</si>
  <si>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</si>
  <si>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</si>
  <si>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</si>
  <si>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</si>
  <si>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</si>
  <si>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</si>
  <si>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</si>
  <si>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</si>
  <si>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</si>
  <si>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</si>
  <si>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</si>
  <si>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</si>
  <si>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</si>
  <si>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</si>
  <si>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</si>
  <si>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</si>
  <si>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</si>
  <si>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</si>
  <si>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</si>
  <si>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</si>
  <si>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</si>
  <si>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</si>
  <si>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</si>
  <si>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</si>
  <si>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</si>
  <si>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</si>
  <si>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</si>
  <si>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</si>
  <si>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</si>
  <si>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</si>
  <si>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</si>
  <si>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</si>
  <si>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</si>
  <si>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</si>
  <si>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</si>
  <si>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</si>
  <si>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</si>
  <si>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</si>
  <si>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</si>
  <si>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</si>
  <si>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</si>
  <si>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</si>
  <si>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</si>
  <si>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</si>
  <si>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</si>
  <si>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</si>
  <si>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</si>
  <si>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</si>
  <si>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</si>
  <si>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</si>
  <si>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</si>
  <si>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</si>
  <si>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</si>
  <si>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</si>
  <si>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</si>
  <si>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</si>
  <si>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</si>
  <si>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</si>
  <si>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</si>
  <si>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</si>
  <si>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</si>
  <si>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</si>
  <si>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</si>
  <si>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</si>
  <si>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</si>
  <si>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</si>
  <si>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</si>
  <si>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</si>
  <si>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</si>
  <si>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</si>
  <si>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</si>
  <si>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</si>
  <si>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</si>
  <si>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</si>
  <si>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</si>
  <si>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</si>
  <si>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</si>
  <si>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</si>
  <si>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</si>
  <si>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</si>
  <si>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</si>
  <si>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</si>
  <si>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</si>
  <si>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</si>
  <si>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</si>
  <si>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</si>
  <si>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</si>
  <si>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</si>
  <si>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</si>
  <si>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</si>
  <si>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</si>
  <si>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</si>
  <si>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</si>
  <si>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</si>
  <si>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</si>
  <si>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</si>
  <si>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</si>
  <si>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</si>
  <si>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</si>
  <si>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</si>
  <si>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</si>
  <si>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</si>
  <si>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</si>
  <si>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</si>
  <si>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</si>
  <si>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</si>
  <si>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</si>
  <si>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</si>
  <si>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</si>
  <si>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</si>
  <si>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</si>
  <si>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</si>
  <si>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</si>
  <si>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</si>
  <si>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</si>
  <si>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</si>
  <si>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</si>
  <si>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</si>
  <si>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</si>
  <si>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</si>
  <si>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</si>
  <si>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</si>
  <si>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</si>
  <si>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</si>
  <si>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</si>
  <si>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</si>
  <si>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</si>
  <si>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</si>
  <si>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</si>
  <si>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</si>
  <si>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</si>
  <si>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</si>
  <si>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</si>
  <si>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</si>
  <si>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</si>
  <si>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</si>
  <si>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</si>
  <si>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</si>
  <si>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</si>
  <si>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</si>
  <si>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</si>
  <si>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</si>
  <si>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</si>
  <si>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</si>
  <si>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</si>
  <si>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</si>
  <si>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</si>
  <si>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</si>
  <si>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</si>
  <si>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</si>
  <si>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</si>
  <si>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</si>
  <si>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</si>
  <si>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</si>
  <si>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</si>
  <si>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</si>
  <si>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</si>
  <si>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</si>
  <si>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</si>
  <si>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</si>
  <si>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</si>
  <si>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</si>
  <si>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</si>
  <si>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</si>
  <si>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</si>
  <si>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</si>
  <si>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</si>
  <si>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</si>
  <si>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</si>
  <si>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</si>
  <si>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</si>
  <si>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</si>
  <si>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</si>
  <si>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</si>
  <si>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</si>
  <si>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</si>
  <si>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</si>
  <si>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</si>
  <si>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</si>
  <si>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</si>
  <si>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</si>
  <si>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</si>
  <si>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</si>
  <si>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</si>
  <si>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</si>
  <si>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</si>
  <si>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</si>
  <si>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</si>
  <si>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</si>
  <si>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</si>
  <si>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</si>
  <si>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</si>
  <si>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</si>
  <si>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</si>
  <si>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</si>
  <si>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</si>
  <si>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</si>
  <si>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</si>
  <si>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</si>
  <si>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</si>
  <si>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</si>
  <si>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</si>
  <si>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</si>
  <si>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</si>
  <si>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</si>
  <si>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</si>
  <si>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</si>
  <si>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</si>
  <si>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</si>
  <si>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</si>
  <si>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</si>
  <si>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</si>
  <si>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</si>
  <si>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</si>
  <si>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</si>
  <si>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</si>
  <si>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</si>
  <si>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</si>
  <si>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</si>
  <si>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</si>
  <si>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</si>
  <si>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</si>
  <si>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</si>
  <si>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</si>
  <si>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</si>
  <si>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</si>
  <si>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</si>
  <si>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</si>
  <si>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</si>
  <si>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</si>
  <si>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</si>
  <si>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</si>
  <si>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</si>
  <si>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</si>
  <si>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</si>
  <si>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</si>
  <si>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</si>
  <si>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</si>
  <si>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</si>
  <si>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</si>
  <si>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</si>
  <si>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</si>
  <si>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</si>
  <si>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</si>
  <si>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</si>
  <si>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</si>
  <si>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</si>
  <si>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</si>
  <si>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</si>
  <si>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</si>
  <si>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</si>
  <si>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</si>
  <si>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</si>
  <si>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</si>
  <si>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</si>
  <si>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</si>
  <si>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</si>
  <si>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</si>
  <si>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</si>
  <si>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</si>
  <si>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</si>
  <si>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</si>
  <si>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</si>
  <si>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</si>
  <si>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</si>
  <si>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</si>
  <si>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</si>
  <si>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</si>
  <si>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</si>
  <si>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</si>
  <si>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</si>
  <si>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</si>
  <si>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</si>
  <si>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</si>
  <si>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</si>
  <si>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</si>
  <si>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</si>
  <si>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</si>
  <si>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</si>
  <si>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</si>
  <si>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</si>
  <si>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</si>
  <si>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</si>
  <si>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</si>
  <si>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</si>
  <si>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</si>
  <si>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</si>
  <si>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</si>
  <si>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</si>
  <si>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</si>
  <si>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</si>
  <si>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</si>
  <si>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</si>
  <si>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</si>
  <si>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</si>
  <si>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</si>
  <si>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</si>
  <si>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</si>
  <si>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</si>
  <si>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</si>
  <si>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</si>
  <si>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</si>
  <si>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</si>
  <si>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</si>
  <si>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</si>
  <si>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</si>
  <si>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</si>
  <si>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</si>
  <si>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</si>
  <si>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</si>
  <si>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</si>
  <si>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</si>
  <si>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</si>
  <si>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</si>
  <si>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</si>
  <si>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</si>
  <si>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</si>
  <si>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</si>
  <si>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</si>
  <si>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</si>
  <si>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</si>
  <si>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</si>
  <si>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</si>
  <si>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</si>
  <si>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</si>
  <si>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</si>
  <si>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</si>
  <si>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</si>
  <si>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</si>
  <si>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</si>
  <si>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</si>
  <si>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</si>
  <si>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</si>
  <si>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</si>
  <si>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</si>
  <si>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</si>
  <si>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</si>
  <si>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</si>
  <si>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</si>
  <si>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</si>
  <si>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</si>
  <si>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</si>
  <si>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</si>
  <si>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</si>
  <si>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</si>
  <si>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</si>
  <si>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</si>
  <si>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</si>
  <si>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</si>
  <si>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</si>
  <si>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</si>
  <si>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</si>
  <si>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</si>
  <si>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</si>
  <si>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</si>
  <si>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</si>
  <si>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</si>
  <si>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</si>
  <si>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</si>
  <si>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</si>
  <si>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</si>
  <si>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</si>
  <si>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</si>
  <si>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</si>
  <si>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</si>
  <si>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</si>
  <si>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</si>
  <si>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</si>
  <si>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</si>
  <si>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</si>
  <si>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</si>
  <si>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</si>
  <si>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</si>
  <si>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</si>
  <si>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</si>
  <si>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</si>
  <si>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</si>
  <si>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</si>
  <si>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</si>
  <si>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</si>
  <si>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</si>
  <si>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</si>
  <si>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</si>
  <si>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</si>
  <si>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</si>
  <si>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</si>
  <si>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</si>
  <si>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</si>
  <si>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</si>
  <si>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</si>
  <si>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</si>
  <si>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</si>
  <si>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</si>
  <si>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</si>
  <si>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</si>
  <si>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</si>
  <si>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</si>
  <si>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</si>
  <si>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</si>
  <si>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</si>
  <si>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</si>
  <si>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</si>
  <si>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</si>
  <si>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</si>
  <si>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</si>
  <si>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</si>
  <si>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</si>
  <si>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</si>
  <si>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</si>
  <si>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</si>
  <si>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</si>
  <si>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</si>
  <si>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</si>
  <si>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</si>
  <si>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</si>
  <si>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</si>
  <si>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</si>
  <si>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</si>
  <si>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</si>
  <si>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</si>
  <si>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</si>
  <si>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</si>
  <si>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</si>
  <si>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</si>
  <si>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</si>
  <si>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</si>
  <si>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</si>
  <si>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</si>
  <si>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</si>
  <si>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</si>
  <si>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</si>
  <si>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</si>
  <si>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</si>
  <si>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</si>
  <si>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</si>
  <si>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</si>
  <si>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</si>
  <si>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</si>
  <si>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</si>
  <si>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</si>
  <si>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</si>
  <si>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</si>
  <si>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</si>
  <si>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</si>
  <si>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</si>
  <si>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</si>
  <si>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</si>
  <si>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</si>
  <si>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</si>
  <si>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</si>
  <si>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</si>
  <si>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</si>
  <si>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</si>
  <si>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</si>
  <si>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</si>
  <si>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</si>
  <si>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</si>
  <si>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</si>
  <si>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</si>
  <si>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</si>
  <si>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</si>
  <si>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</si>
  <si>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</si>
  <si>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</si>
  <si>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</si>
  <si>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</si>
  <si>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</si>
  <si>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</si>
  <si>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</si>
  <si>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</si>
  <si>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</si>
  <si>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</si>
  <si>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</si>
  <si>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</si>
  <si>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</si>
  <si>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</si>
  <si>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</si>
  <si>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</si>
  <si>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</si>
  <si>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</si>
  <si>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</si>
  <si>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</si>
  <si>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</si>
  <si>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</si>
  <si>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</si>
  <si>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</si>
  <si>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</si>
  <si>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</si>
  <si>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</si>
  <si>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</si>
  <si>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</si>
  <si>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</si>
  <si>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</si>
  <si>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</si>
  <si>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</si>
  <si>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</si>
  <si>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</si>
  <si>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</si>
  <si>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</si>
  <si>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</si>
  <si>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</si>
  <si>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</si>
  <si>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</si>
  <si>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</si>
  <si>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</si>
  <si>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</si>
  <si>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</si>
  <si>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</si>
  <si>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</si>
  <si>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</si>
  <si>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</si>
  <si>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</si>
  <si>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</si>
  <si>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</si>
  <si>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</si>
  <si>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</si>
  <si>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</si>
  <si>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</si>
  <si>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</si>
  <si>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</si>
  <si>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</si>
  <si>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</si>
  <si>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</si>
  <si>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</si>
  <si>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</si>
  <si>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</si>
  <si>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</si>
  <si>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</si>
  <si>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</si>
  <si>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</si>
  <si>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</si>
  <si>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</si>
  <si>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</si>
  <si>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</si>
  <si>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</si>
  <si>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</si>
  <si>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</si>
  <si>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</si>
  <si>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</si>
  <si>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</si>
  <si>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</si>
  <si>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</si>
  <si>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</si>
  <si>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</si>
  <si>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</si>
  <si>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</si>
  <si>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</si>
  <si>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</si>
  <si>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</si>
  <si>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</si>
  <si>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</si>
  <si>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</si>
  <si>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</si>
  <si>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</si>
  <si>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</si>
  <si>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</si>
  <si>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</si>
  <si>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</si>
  <si>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</si>
  <si>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</si>
  <si>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</si>
  <si>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</si>
  <si>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</si>
  <si>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</si>
  <si>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</si>
  <si>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</si>
  <si>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</si>
  <si>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</si>
  <si>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</si>
  <si>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</si>
  <si>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</si>
  <si>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</si>
  <si>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</si>
  <si>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</si>
  <si>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</si>
  <si>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</si>
  <si>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</si>
  <si>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</si>
  <si>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</si>
  <si>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</si>
  <si>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</si>
  <si>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</si>
  <si>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</si>
  <si>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</si>
  <si>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</si>
  <si>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</si>
  <si>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</si>
  <si>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</si>
  <si>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</si>
  <si>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</si>
  <si>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</si>
  <si>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</si>
  <si>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</si>
  <si>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</si>
  <si>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</si>
  <si>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</si>
  <si>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</si>
  <si>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</si>
  <si>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</si>
  <si>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</si>
  <si>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</si>
  <si>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</si>
  <si>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</si>
  <si>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</si>
  <si>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</si>
  <si>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</si>
  <si>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</si>
  <si>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</si>
  <si>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</si>
  <si>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</si>
  <si>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</si>
  <si>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</si>
  <si>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</si>
  <si>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</si>
  <si>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</si>
  <si>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</si>
  <si>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</si>
  <si>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</si>
  <si>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</si>
  <si>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</si>
  <si>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</si>
  <si>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</si>
  <si>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</si>
  <si>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</si>
  <si>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</si>
  <si>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</si>
  <si>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</si>
  <si>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</si>
  <si>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</si>
  <si>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</si>
  <si>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</si>
  <si>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</si>
  <si>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</si>
  <si>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</si>
  <si>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</si>
  <si>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</si>
  <si>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</si>
  <si>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</si>
  <si>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</si>
  <si>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</si>
  <si>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</si>
  <si>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</si>
  <si>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</si>
  <si>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</si>
  <si>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</si>
  <si>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</si>
  <si>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</si>
  <si>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</si>
  <si>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</si>
  <si>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</si>
  <si>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</si>
  <si>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</si>
  <si>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</si>
  <si>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</si>
  <si>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</si>
  <si>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</si>
  <si>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</si>
  <si>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</si>
  <si>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</si>
  <si>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</si>
  <si>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</si>
  <si>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</si>
  <si>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</si>
  <si>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</si>
  <si>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</si>
  <si>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</si>
  <si>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</si>
  <si>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</si>
  <si>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</si>
  <si>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</si>
  <si>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</si>
  <si>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</si>
  <si>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</si>
  <si>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</si>
  <si>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</si>
  <si>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</si>
  <si>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</si>
  <si>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</si>
  <si>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</si>
  <si>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</si>
  <si>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</si>
  <si>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</si>
  <si>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</si>
  <si>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</si>
  <si>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</si>
  <si>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</si>
  <si>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</si>
  <si>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</si>
  <si>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</si>
  <si>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</si>
  <si>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</si>
  <si>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</si>
  <si>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</si>
  <si>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</si>
  <si>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</si>
  <si>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</si>
  <si>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</si>
  <si>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</si>
  <si>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</si>
  <si>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</si>
  <si>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</si>
  <si>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</si>
  <si>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</si>
  <si>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</si>
  <si>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</si>
  <si>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</si>
  <si>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</si>
  <si>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</si>
  <si>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</si>
  <si>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</si>
  <si>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</si>
  <si>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</si>
  <si>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</si>
  <si>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</si>
  <si>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</si>
  <si>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</si>
  <si>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</si>
  <si>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</si>
  <si>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</si>
  <si>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</si>
  <si>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</si>
  <si>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</si>
  <si>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</si>
  <si>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</si>
  <si>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</si>
  <si>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</si>
  <si>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</si>
  <si>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</si>
  <si>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</si>
  <si>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</si>
  <si>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</si>
  <si>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</si>
  <si>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</si>
  <si>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</si>
  <si>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</si>
  <si>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</si>
  <si>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</si>
  <si>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</si>
  <si>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</si>
  <si>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</si>
  <si>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</si>
  <si>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</si>
  <si>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</si>
  <si>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</si>
  <si>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</si>
  <si>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</si>
  <si>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</si>
  <si>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</si>
  <si>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</si>
  <si>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</si>
  <si>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</si>
  <si>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</si>
  <si>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</si>
  <si>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</si>
  <si>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</si>
  <si>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</si>
  <si>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</si>
  <si>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</si>
  <si>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</si>
  <si>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</si>
  <si>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</si>
  <si>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</si>
  <si>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</si>
  <si>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</si>
  <si>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</si>
  <si>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</si>
  <si>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</si>
  <si>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</si>
  <si>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</si>
  <si>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</si>
  <si>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</si>
  <si>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</si>
  <si>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</si>
  <si>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</si>
  <si>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</si>
  <si>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</si>
  <si>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</si>
  <si>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</si>
  <si>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</si>
  <si>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</si>
  <si>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</si>
  <si>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</si>
  <si>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</si>
  <si>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</si>
  <si>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</si>
  <si>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</si>
  <si>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</si>
  <si>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</si>
  <si>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</si>
  <si>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</si>
  <si>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</si>
  <si>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</si>
  <si>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</si>
  <si>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</si>
  <si>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</si>
  <si>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</si>
  <si>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</si>
  <si>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</si>
  <si>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</si>
  <si>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</si>
  <si>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</si>
  <si>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</si>
  <si>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</si>
  <si>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</si>
  <si>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</si>
  <si>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</si>
  <si>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</si>
  <si>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</si>
  <si>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</si>
  <si>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</si>
  <si>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</si>
  <si>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</si>
  <si>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</si>
  <si>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</si>
  <si>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</si>
  <si>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</si>
  <si>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</si>
  <si>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</si>
  <si>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</si>
  <si>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</si>
  <si>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</si>
  <si>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</si>
  <si>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</si>
  <si>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</si>
  <si>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</si>
  <si>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</si>
  <si>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</si>
  <si>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</si>
  <si>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</si>
  <si>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</si>
  <si>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</si>
  <si>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</si>
  <si>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</si>
  <si>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</si>
  <si>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</si>
  <si>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</si>
  <si>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</si>
  <si>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</si>
  <si>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</si>
  <si>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</si>
  <si>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</si>
  <si>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</si>
  <si>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</si>
  <si>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</si>
  <si>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</si>
  <si>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</si>
  <si>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</si>
  <si>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</si>
  <si>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</si>
  <si>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</si>
  <si>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</si>
  <si>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</si>
  <si>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</si>
  <si>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</si>
  <si>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</si>
  <si>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</si>
  <si>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</si>
  <si>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</si>
  <si>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</si>
  <si>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</si>
  <si>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</si>
  <si>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</si>
  <si>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</si>
  <si>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</si>
  <si>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</si>
  <si>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</si>
  <si>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</si>
  <si>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</si>
  <si>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</si>
  <si>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</si>
  <si>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</si>
  <si>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</si>
  <si>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</si>
  <si>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</si>
  <si>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</si>
  <si>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</si>
  <si>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</si>
  <si>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</si>
  <si>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</si>
  <si>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</si>
  <si>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</si>
  <si>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</si>
  <si>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</si>
  <si>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</si>
  <si>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</si>
  <si>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</si>
  <si>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</si>
  <si>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</si>
  <si>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</si>
  <si>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</si>
  <si>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</si>
  <si>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</si>
  <si>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</si>
  <si>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</si>
  <si>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</si>
  <si>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</si>
  <si>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</si>
  <si>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</si>
  <si>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</si>
  <si>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</si>
  <si>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</si>
  <si>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</si>
  <si>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</si>
  <si>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</si>
  <si>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</si>
  <si>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</si>
  <si>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</si>
  <si>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</si>
  <si>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</si>
  <si>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</si>
  <si>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</si>
  <si>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</si>
  <si>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</si>
  <si>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</si>
  <si>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</si>
  <si>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</si>
  <si>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</si>
  <si>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</si>
  <si>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</si>
  <si>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</si>
  <si>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</si>
  <si>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</si>
  <si>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</si>
  <si>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</si>
  <si>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</si>
  <si>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</si>
  <si>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</si>
  <si>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</si>
  <si>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</si>
  <si>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</si>
  <si>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</si>
  <si>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</si>
  <si>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</si>
  <si>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</si>
  <si>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</si>
  <si>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</si>
  <si>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</si>
  <si>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</si>
  <si>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</si>
  <si>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</si>
  <si>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</si>
  <si>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</si>
  <si>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</si>
  <si>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</si>
  <si>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</si>
  <si>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</si>
  <si>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</si>
  <si>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</si>
  <si>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</si>
  <si>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</si>
  <si>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</si>
  <si>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</si>
  <si>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</si>
  <si>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</si>
  <si>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</si>
  <si>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</si>
  <si>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</si>
  <si>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</si>
  <si>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</si>
  <si>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</si>
  <si>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</si>
  <si>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</si>
  <si>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</si>
  <si>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</si>
  <si>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</si>
  <si>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</si>
  <si>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</si>
  <si>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</si>
  <si>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</si>
  <si>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</si>
  <si>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</si>
  <si>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</si>
  <si>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</si>
  <si>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</si>
  <si>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</si>
  <si>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</si>
  <si>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</si>
  <si>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</si>
  <si>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</si>
  <si>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</si>
  <si>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</si>
  <si>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</si>
  <si>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</si>
  <si>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</si>
  <si>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</si>
  <si>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</si>
  <si>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</si>
  <si>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</si>
  <si>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</si>
  <si>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</si>
  <si>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</si>
  <si>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</si>
  <si>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</si>
  <si>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</si>
  <si>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</si>
  <si>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</si>
  <si>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</si>
  <si>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</si>
  <si>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</si>
  <si>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</si>
  <si>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</si>
  <si>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</si>
  <si>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</si>
  <si>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</si>
  <si>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</si>
  <si>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</si>
  <si>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</si>
  <si>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</si>
  <si>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</si>
  <si>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</si>
  <si>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</si>
  <si>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</si>
  <si>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</si>
  <si>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</si>
  <si>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</si>
  <si>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</si>
  <si>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</si>
  <si>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</si>
  <si>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</si>
  <si>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</si>
  <si>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</si>
  <si>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</si>
  <si>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</si>
  <si>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</si>
  <si>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</si>
  <si>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</si>
  <si>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</si>
  <si>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</si>
  <si>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</si>
  <si>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</si>
  <si>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</si>
  <si>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</si>
  <si>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</si>
  <si>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</si>
  <si>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</si>
  <si>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</si>
  <si>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</si>
  <si>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</si>
  <si>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</si>
  <si>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</si>
  <si>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</si>
  <si>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</si>
  <si>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</si>
  <si>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</si>
  <si>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</si>
  <si>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</si>
  <si>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</si>
  <si>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</si>
  <si>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</si>
  <si>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</si>
  <si>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</si>
  <si>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</si>
  <si>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</si>
  <si>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</si>
  <si>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</si>
  <si>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</si>
  <si>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</si>
  <si>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</si>
  <si>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</si>
  <si>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</si>
  <si>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</si>
  <si>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</si>
  <si>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</si>
  <si>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</si>
  <si>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</si>
  <si>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</si>
  <si>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</si>
  <si>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</si>
  <si>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</si>
  <si>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</si>
  <si>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</si>
  <si>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</si>
  <si>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</si>
  <si>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</si>
  <si>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</si>
  <si>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</si>
  <si>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</si>
  <si>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</si>
  <si>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</si>
  <si>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</si>
  <si>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</si>
  <si>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</si>
  <si>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</si>
  <si>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</si>
  <si>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</si>
  <si>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</si>
  <si>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</si>
  <si>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</si>
  <si>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</si>
  <si>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</si>
  <si>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</si>
  <si>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</si>
  <si>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</si>
  <si>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</si>
  <si>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</si>
  <si>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</si>
  <si>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</si>
  <si>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</si>
  <si>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</si>
  <si>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</si>
  <si>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</si>
  <si>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</si>
  <si>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</si>
  <si>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</si>
  <si>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</si>
  <si>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</si>
  <si>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</si>
  <si>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</si>
  <si>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</si>
  <si>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</si>
  <si>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</si>
  <si>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</si>
  <si>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</si>
  <si>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</si>
  <si>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</si>
  <si>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</si>
  <si>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</si>
  <si>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</si>
  <si>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</si>
  <si>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</si>
  <si>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</si>
  <si>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</si>
  <si>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</si>
  <si>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</si>
  <si>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</si>
  <si>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</si>
  <si>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</si>
  <si>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</si>
  <si>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</si>
  <si>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</si>
  <si>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</si>
  <si>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</si>
  <si>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</si>
  <si>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</si>
  <si>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</si>
  <si>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</si>
  <si>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</si>
  <si>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</si>
  <si>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</si>
  <si>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</si>
  <si>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</si>
  <si>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</si>
  <si>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</si>
  <si>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</si>
  <si>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</si>
  <si>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</si>
  <si>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</si>
  <si>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</si>
  <si>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</si>
  <si>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</si>
  <si>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</si>
  <si>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</si>
  <si>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</si>
  <si>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</si>
  <si>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</si>
  <si>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</si>
  <si>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</si>
  <si>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</si>
  <si>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</si>
  <si>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</si>
  <si>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</si>
  <si>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</si>
  <si>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</si>
  <si>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</si>
  <si>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</si>
  <si>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</si>
  <si>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</si>
  <si>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</si>
  <si>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</si>
  <si>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</si>
  <si>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</si>
  <si>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</si>
  <si>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</si>
  <si>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</si>
  <si>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</si>
  <si>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</si>
  <si>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</si>
  <si>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</si>
  <si>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</si>
  <si>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</si>
  <si>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</si>
  <si>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</si>
  <si>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</si>
  <si>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</si>
  <si>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</si>
  <si>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</si>
  <si>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</si>
  <si>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</si>
  <si>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</si>
  <si>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</si>
  <si>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</si>
  <si>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</si>
  <si>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</si>
  <si>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</si>
  <si>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</si>
  <si>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</si>
  <si>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</si>
  <si>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</si>
  <si>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</si>
  <si>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</si>
  <si>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</si>
  <si>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</si>
  <si>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</si>
  <si>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</si>
  <si>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</si>
  <si>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</si>
  <si>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</si>
  <si>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</si>
  <si>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</si>
  <si>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</si>
  <si>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</si>
  <si>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</si>
  <si>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</si>
  <si>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</si>
  <si>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</si>
  <si>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</si>
  <si>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</si>
  <si>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</si>
  <si>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</si>
  <si>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</si>
  <si>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</si>
  <si>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</si>
  <si>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</si>
  <si>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</si>
  <si>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</si>
  <si>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</si>
  <si>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</si>
  <si>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</si>
  <si>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</si>
  <si>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</si>
  <si>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</si>
  <si>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</si>
  <si>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</si>
  <si>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</si>
  <si>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</si>
  <si>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</si>
  <si>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</si>
  <si>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</si>
  <si>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</si>
  <si>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</si>
  <si>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</si>
  <si>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</si>
  <si>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</si>
  <si>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</si>
  <si>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</si>
  <si>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</si>
  <si>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</si>
  <si>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</si>
  <si>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</si>
  <si>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</si>
  <si>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</si>
  <si>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</si>
  <si>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</si>
  <si>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</si>
  <si>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</si>
  <si>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</si>
  <si>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</si>
  <si>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</si>
  <si>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</si>
  <si>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</si>
  <si>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</si>
  <si>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</si>
  <si>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</si>
  <si>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</si>
  <si>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</si>
  <si>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</si>
  <si>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</si>
  <si>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</si>
  <si>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</si>
  <si>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</si>
  <si>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</si>
  <si>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</si>
  <si>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</si>
  <si>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</si>
  <si>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</si>
  <si>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</si>
  <si>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</si>
  <si>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</si>
  <si>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</si>
  <si>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</si>
  <si>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</si>
  <si>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</si>
  <si>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</si>
  <si>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</si>
  <si>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</si>
  <si>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</si>
  <si>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</si>
  <si>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</si>
  <si>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</si>
  <si>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</si>
  <si>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</si>
  <si>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</si>
  <si>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</si>
  <si>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</si>
  <si>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</si>
  <si>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</si>
  <si>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</si>
  <si>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</si>
  <si>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</si>
  <si>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</si>
  <si>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</si>
  <si>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</si>
  <si>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</si>
  <si>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</si>
  <si>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</si>
  <si>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</si>
  <si>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</si>
  <si>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</si>
  <si>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</si>
  <si>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</si>
  <si>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</si>
  <si>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</si>
  <si>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</si>
  <si>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</si>
  <si>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</si>
  <si>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</si>
  <si>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</si>
  <si>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</si>
  <si>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</si>
  <si>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</si>
  <si>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</si>
  <si>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</si>
  <si>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</si>
  <si>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</si>
  <si>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</si>
  <si>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</si>
  <si>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</si>
  <si>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</si>
  <si>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</si>
  <si>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</si>
  <si>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</si>
  <si>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</si>
  <si>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</si>
  <si>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</si>
  <si>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</si>
  <si>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</si>
  <si>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</si>
  <si>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</si>
  <si>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</si>
  <si>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</si>
  <si>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</si>
  <si>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</si>
  <si>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</si>
  <si>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</si>
  <si>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</si>
  <si>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</si>
  <si>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</si>
  <si>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</si>
  <si>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</si>
  <si>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</si>
  <si>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</si>
  <si>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</si>
  <si>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</si>
  <si>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</si>
  <si>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</si>
  <si>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</si>
  <si>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</si>
  <si>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</si>
  <si>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</si>
  <si>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</si>
  <si>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</si>
  <si>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</si>
  <si>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</si>
  <si>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</si>
  <si>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</si>
  <si>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</si>
  <si>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</si>
  <si>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</si>
  <si>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</si>
  <si>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</si>
  <si>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</si>
  <si>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</si>
  <si>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</si>
  <si>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</si>
  <si>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</si>
  <si>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</si>
  <si>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</si>
  <si>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</si>
  <si>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</si>
  <si>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</si>
  <si>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</si>
  <si>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</si>
  <si>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</si>
  <si>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</si>
  <si>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</si>
  <si>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</si>
  <si>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</si>
  <si>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</si>
  <si>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</si>
  <si>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</si>
  <si>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</si>
  <si>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</si>
  <si>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</si>
  <si>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</si>
  <si>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</si>
  <si>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</si>
  <si>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</si>
  <si>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</si>
  <si>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</si>
  <si>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</si>
  <si>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</si>
  <si>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</si>
  <si>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</si>
  <si>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</si>
  <si>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</si>
  <si>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</si>
  <si>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</si>
  <si>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</si>
  <si>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</si>
  <si>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</si>
  <si>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</si>
  <si>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</si>
  <si>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</si>
  <si>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</si>
  <si>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</si>
  <si>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</si>
  <si>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</si>
  <si>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</si>
  <si>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</si>
  <si>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</si>
  <si>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</si>
  <si>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</si>
  <si>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</si>
  <si>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</si>
  <si>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</si>
  <si>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</si>
  <si>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</si>
  <si>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</si>
  <si>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</si>
  <si>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</si>
  <si>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</si>
  <si>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</si>
  <si>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</si>
  <si>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</si>
  <si>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</si>
  <si>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</si>
  <si>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</si>
  <si>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</si>
  <si>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</si>
  <si>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</si>
  <si>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</si>
  <si>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</si>
  <si>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</si>
  <si>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</si>
  <si>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</si>
  <si>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</si>
  <si>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</si>
  <si>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</si>
  <si>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</si>
  <si>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</si>
  <si>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</si>
  <si>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</si>
  <si>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</si>
  <si>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</si>
  <si>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</si>
  <si>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</si>
  <si>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</si>
  <si>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</si>
  <si>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</si>
  <si>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</si>
  <si>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</si>
  <si>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</si>
  <si>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</si>
  <si>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</si>
  <si>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</si>
  <si>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</si>
  <si>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</si>
  <si>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</si>
  <si>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</si>
  <si>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</si>
  <si>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</si>
  <si>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</si>
  <si>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</si>
  <si>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</si>
  <si>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</si>
  <si>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</si>
  <si>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</si>
  <si>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</si>
  <si>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</si>
  <si>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</si>
  <si>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</si>
  <si>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</si>
  <si>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</si>
  <si>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</si>
  <si>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</si>
  <si>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</si>
  <si>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</si>
  <si>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</si>
  <si>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</si>
  <si>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</si>
  <si>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</si>
  <si>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</si>
  <si>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</si>
  <si>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</si>
  <si>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</si>
  <si>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</si>
  <si>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</si>
  <si>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</si>
  <si>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</si>
  <si>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</si>
  <si>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</si>
  <si>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</si>
  <si>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</si>
  <si>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</si>
  <si>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</si>
  <si>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</si>
  <si>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</si>
  <si>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</si>
  <si>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</si>
  <si>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</si>
  <si>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</si>
  <si>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</si>
  <si>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</si>
  <si>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</si>
  <si>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</si>
  <si>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</si>
  <si>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</si>
  <si>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</si>
  <si>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</si>
  <si>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</si>
  <si>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</si>
  <si>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</si>
  <si>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</si>
  <si>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</si>
  <si>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</si>
  <si>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</si>
  <si>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</si>
  <si>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</si>
  <si>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</si>
  <si>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</si>
  <si>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</si>
  <si>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</si>
  <si>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</si>
  <si>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</si>
  <si>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</si>
  <si>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</si>
  <si>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</si>
  <si>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</si>
  <si>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</si>
  <si>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</si>
  <si>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</si>
  <si>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</si>
  <si>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</si>
  <si>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</si>
  <si>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</si>
  <si>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</si>
  <si>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</si>
  <si>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</si>
  <si>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</si>
  <si>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</si>
  <si>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</si>
  <si>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</si>
  <si>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</si>
  <si>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</si>
  <si>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</si>
  <si>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</si>
  <si>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</si>
  <si>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</si>
  <si>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</si>
  <si>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</si>
  <si>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</si>
  <si>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</si>
  <si>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</si>
  <si>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</si>
  <si>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</si>
  <si>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</si>
  <si>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</si>
  <si>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</si>
  <si>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</si>
  <si>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</si>
  <si>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</si>
  <si>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</si>
  <si>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</si>
  <si>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</si>
  <si>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</si>
  <si>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</si>
  <si>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</si>
  <si>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</si>
  <si>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</si>
  <si>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</si>
  <si>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</si>
  <si>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</si>
  <si>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</si>
  <si>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</si>
  <si>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</si>
  <si>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</si>
  <si>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</si>
  <si>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</si>
  <si>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</si>
  <si>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</si>
  <si>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</si>
  <si>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</si>
  <si>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</si>
  <si>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</si>
  <si>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</si>
  <si>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</si>
  <si>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</si>
  <si>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</si>
  <si>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</si>
  <si>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</si>
  <si>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</si>
  <si>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</si>
  <si>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</si>
  <si>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</si>
  <si>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</si>
  <si>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</si>
  <si>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</si>
  <si>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</si>
  <si>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</si>
  <si>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</si>
  <si>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</si>
  <si>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</si>
  <si>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</si>
  <si>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</si>
  <si>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</si>
  <si>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</si>
  <si>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</si>
  <si>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</si>
  <si>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</si>
  <si>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</si>
  <si>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</si>
  <si>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</si>
  <si>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</si>
  <si>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</si>
  <si>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</si>
  <si>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</si>
  <si>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</si>
  <si>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</si>
  <si>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</si>
  <si>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</si>
  <si>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</si>
  <si>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</si>
  <si>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</si>
  <si>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</si>
  <si>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</si>
  <si>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</si>
  <si>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</si>
  <si>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</si>
  <si>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</si>
  <si>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</si>
  <si>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</si>
  <si>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</si>
  <si>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</si>
  <si>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</si>
  <si>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</si>
  <si>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</si>
  <si>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</si>
  <si>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</si>
  <si>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</si>
  <si>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</si>
  <si>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</si>
  <si>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</si>
  <si>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</si>
  <si>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</si>
  <si>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</si>
  <si>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</si>
  <si>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</si>
  <si>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</si>
  <si>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</si>
  <si>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</si>
  <si>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</si>
  <si>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</si>
  <si>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</si>
  <si>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</si>
  <si>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</si>
  <si>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</si>
  <si>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</si>
  <si>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</si>
  <si>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</si>
  <si>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</si>
  <si>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</si>
  <si>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</si>
  <si>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</si>
  <si>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</si>
  <si>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</si>
  <si>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</si>
  <si>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</si>
  <si>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</si>
  <si>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</si>
  <si>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</si>
  <si>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</si>
  <si>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</si>
  <si>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</si>
  <si>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</si>
  <si>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</si>
  <si>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</si>
  <si>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</si>
  <si>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</si>
  <si>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</si>
  <si>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</si>
  <si>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</si>
  <si>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</si>
  <si>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</si>
  <si>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</si>
  <si>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</si>
  <si>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</si>
  <si>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</si>
  <si>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</si>
  <si>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</si>
  <si>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</si>
  <si>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</si>
  <si>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</si>
  <si>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</si>
  <si>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</si>
  <si>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</si>
  <si>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</si>
  <si>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</si>
  <si>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</si>
  <si>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</si>
  <si>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</si>
  <si>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</si>
  <si>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</si>
  <si>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</si>
  <si>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</si>
  <si>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</si>
  <si>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</si>
  <si>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</si>
  <si>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</si>
  <si>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</si>
  <si>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</si>
  <si>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</si>
  <si>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</si>
  <si>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</si>
  <si>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</si>
  <si>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</si>
  <si>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</si>
  <si>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</si>
  <si>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</si>
  <si>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</si>
  <si>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</si>
  <si>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</si>
  <si>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</si>
  <si>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</si>
  <si>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</si>
  <si>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</si>
  <si>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</si>
  <si>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</si>
  <si>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</si>
  <si>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</si>
  <si>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</si>
  <si>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</si>
  <si>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</si>
  <si>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</si>
  <si>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</si>
  <si>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</si>
  <si>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</si>
  <si>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</si>
  <si>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</si>
  <si>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</si>
  <si>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</si>
  <si>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</si>
  <si>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</si>
  <si>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</si>
  <si>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</si>
  <si>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</si>
  <si>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</si>
  <si>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</si>
  <si>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</si>
  <si>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</si>
  <si>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</si>
  <si>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</si>
  <si>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</si>
  <si>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</si>
  <si>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</si>
  <si>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</si>
  <si>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</si>
  <si>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</si>
  <si>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</si>
  <si>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</si>
  <si>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</si>
  <si>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</si>
  <si>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</si>
  <si>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</si>
  <si>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</si>
  <si>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</si>
  <si>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</si>
  <si>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</si>
  <si>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</si>
  <si>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</si>
  <si>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</si>
  <si>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</si>
  <si>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</si>
  <si>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</si>
  <si>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</si>
  <si>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</si>
  <si>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</si>
  <si>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</si>
  <si>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</si>
  <si>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</si>
  <si>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</si>
  <si>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</si>
  <si>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</si>
  <si>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</si>
  <si>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</si>
  <si>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</si>
  <si>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</si>
  <si>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</si>
  <si>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</si>
  <si>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</si>
  <si>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</si>
  <si>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</si>
  <si>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</si>
  <si>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</si>
  <si>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</si>
  <si>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</si>
  <si>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</si>
  <si>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</si>
  <si>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</si>
  <si>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</si>
  <si>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</si>
  <si>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</si>
  <si>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</si>
  <si>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</si>
  <si>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</si>
  <si>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</si>
  <si>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</si>
  <si>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</si>
  <si>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</si>
  <si>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</si>
  <si>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</si>
  <si>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</si>
  <si>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</si>
  <si>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</si>
  <si>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</si>
  <si>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</si>
  <si>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</si>
  <si>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</si>
  <si>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</si>
  <si>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</si>
  <si>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</si>
  <si>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</si>
  <si>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</si>
  <si>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</si>
  <si>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</si>
  <si>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</si>
  <si>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</si>
  <si>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</si>
  <si>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</si>
  <si>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</si>
  <si>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</si>
  <si>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</si>
  <si>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</si>
  <si>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</si>
  <si>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</si>
  <si>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</si>
  <si>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</si>
  <si>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</si>
  <si>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</si>
  <si>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</si>
  <si>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</si>
  <si>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</si>
  <si>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</si>
  <si>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</si>
  <si>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</si>
  <si>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</si>
  <si>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</si>
  <si>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</si>
  <si>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</si>
  <si>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</si>
  <si>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</si>
  <si>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</si>
  <si>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</si>
  <si>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</si>
  <si>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</si>
  <si>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</si>
  <si>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</si>
  <si>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</si>
  <si>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</si>
  <si>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</si>
  <si>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</si>
  <si>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</si>
  <si>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</si>
  <si>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</si>
  <si>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</si>
  <si>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</si>
  <si>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</si>
  <si>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</si>
  <si>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</si>
  <si>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</si>
  <si>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</si>
  <si>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</si>
  <si>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</si>
  <si>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</si>
  <si>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</si>
  <si>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</si>
  <si>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</si>
  <si>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</si>
  <si>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</si>
  <si>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</si>
  <si>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</si>
  <si>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</si>
  <si>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</si>
  <si>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</si>
  <si>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</si>
  <si>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</si>
  <si>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</si>
  <si>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</si>
  <si>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</si>
  <si>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</si>
  <si>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</si>
  <si>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</si>
  <si>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</si>
  <si>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</si>
  <si>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</si>
  <si>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</si>
  <si>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</si>
  <si>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</si>
  <si>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</si>
  <si>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</si>
  <si>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</si>
  <si>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</si>
  <si>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</si>
  <si>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</si>
  <si>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</si>
  <si>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</si>
  <si>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</si>
  <si>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</si>
  <si>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</si>
  <si>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</si>
  <si>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</si>
  <si>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</si>
  <si>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</si>
  <si>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</si>
  <si>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</si>
  <si>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</si>
  <si>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</si>
  <si>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</si>
  <si>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</si>
  <si>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</si>
  <si>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</si>
  <si>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</si>
  <si>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</si>
  <si>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</si>
  <si>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</si>
  <si>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</si>
  <si>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</si>
  <si>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</si>
  <si>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</si>
  <si>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</si>
  <si>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</si>
  <si>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</si>
  <si>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</si>
  <si>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</si>
  <si>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</si>
  <si>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</si>
  <si>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</si>
  <si>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</si>
  <si>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</si>
  <si>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</si>
  <si>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</si>
  <si>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</si>
  <si>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</si>
  <si>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</si>
  <si>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</si>
  <si>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</si>
  <si>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</si>
  <si>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</si>
  <si>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</si>
  <si>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</si>
  <si>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</si>
  <si>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</si>
  <si>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</si>
  <si>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</si>
  <si>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</si>
  <si>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</si>
  <si>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</si>
  <si>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</si>
  <si>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</si>
  <si>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</si>
  <si>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</si>
  <si>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</si>
  <si>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</si>
  <si>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</si>
  <si>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</si>
  <si>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</si>
  <si>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</si>
  <si>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</si>
  <si>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</si>
  <si>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</si>
  <si>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</si>
  <si>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</si>
  <si>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</si>
  <si>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</si>
  <si>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</si>
  <si>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</si>
  <si>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</si>
  <si>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</si>
  <si>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</si>
  <si>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</si>
  <si>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</si>
  <si>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</si>
  <si>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</si>
  <si>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</si>
  <si>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</si>
  <si>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</si>
  <si>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</si>
  <si>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</si>
  <si>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</si>
  <si>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</si>
  <si>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</si>
  <si>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</si>
  <si>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</si>
  <si>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</si>
  <si>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</si>
  <si>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</si>
  <si>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</si>
  <si>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</si>
  <si>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</si>
  <si>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</si>
  <si>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</si>
  <si>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</si>
  <si>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</si>
  <si>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</si>
  <si>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</si>
  <si>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</si>
  <si>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</si>
  <si>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</si>
  <si>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</si>
  <si>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</si>
  <si>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</si>
  <si>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</si>
  <si>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</si>
  <si>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</si>
  <si>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</si>
  <si>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</si>
  <si>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</si>
  <si>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</si>
  <si>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</si>
  <si>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</si>
  <si>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</si>
  <si>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</si>
  <si>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</si>
  <si>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</si>
  <si>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</si>
  <si>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</si>
  <si>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</si>
  <si>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</si>
  <si>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</si>
  <si>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</si>
  <si>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</si>
  <si>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</si>
  <si>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</si>
  <si>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</si>
  <si>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</si>
  <si>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</si>
  <si>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</si>
  <si>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</si>
  <si>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</si>
  <si>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</si>
  <si>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</si>
  <si>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</si>
  <si>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</si>
  <si>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</si>
  <si>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</si>
  <si>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</si>
  <si>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</si>
  <si>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</si>
  <si>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</si>
  <si>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</si>
  <si>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</si>
  <si>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</si>
  <si>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</si>
  <si>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</si>
  <si>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</si>
  <si>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</si>
  <si>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</si>
  <si>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</si>
  <si>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</si>
  <si>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</si>
  <si>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</si>
  <si>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</si>
  <si>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</si>
  <si>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</si>
  <si>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</si>
  <si>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</si>
  <si>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</si>
  <si>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</si>
  <si>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</si>
  <si>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</si>
  <si>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</si>
  <si>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</si>
  <si>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</si>
  <si>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</si>
  <si>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</si>
  <si>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</si>
  <si>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</si>
  <si>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</si>
  <si>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</si>
  <si>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</si>
  <si>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</si>
  <si>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</si>
  <si>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</si>
  <si>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</si>
  <si>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</si>
  <si>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</si>
  <si>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</si>
  <si>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</si>
  <si>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</si>
  <si>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</si>
  <si>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</si>
  <si>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</si>
  <si>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</si>
  <si>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</si>
  <si>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</si>
  <si>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</si>
  <si>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</si>
  <si>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</si>
  <si>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</si>
  <si>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</si>
  <si>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</si>
  <si>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</si>
  <si>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</si>
  <si>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</si>
  <si>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</si>
  <si>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</si>
  <si>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</si>
  <si>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</si>
  <si>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</si>
  <si>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</si>
  <si>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</si>
  <si>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</si>
  <si>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</si>
  <si>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</si>
  <si>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</si>
  <si>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</si>
  <si>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</si>
  <si>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</si>
  <si>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</si>
  <si>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</si>
  <si>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</si>
  <si>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</si>
  <si>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</si>
  <si>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</si>
  <si>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</si>
  <si>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</si>
  <si>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</si>
  <si>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</si>
  <si>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</si>
  <si>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</si>
  <si>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</si>
  <si>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</si>
  <si>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</si>
  <si>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</si>
  <si>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</si>
  <si>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</si>
  <si>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</si>
  <si>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</si>
  <si>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</si>
  <si>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</si>
  <si>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</si>
  <si>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</si>
  <si>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</si>
  <si>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</si>
  <si>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</si>
  <si>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</si>
  <si>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</si>
  <si>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</si>
  <si>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</si>
  <si>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</si>
  <si>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</si>
  <si>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</si>
  <si>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</si>
  <si>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</si>
  <si>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</si>
  <si>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</si>
  <si>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</si>
  <si>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</si>
  <si>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</si>
  <si>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</si>
  <si>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</si>
  <si>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</si>
  <si>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</si>
  <si>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</si>
  <si>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</si>
  <si>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</si>
  <si>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</si>
  <si>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</si>
  <si>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</si>
  <si>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</si>
  <si>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</si>
  <si>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</si>
  <si>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</si>
  <si>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</si>
  <si>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</si>
  <si>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</si>
  <si>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</si>
  <si>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</si>
  <si>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</si>
  <si>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</si>
  <si>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</si>
  <si>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</si>
  <si>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</si>
  <si>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</si>
  <si>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</si>
  <si>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</si>
  <si>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</si>
  <si>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</si>
  <si>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</si>
  <si>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</si>
  <si>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</si>
  <si>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</si>
  <si>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</si>
  <si>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</si>
  <si>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</si>
  <si>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</si>
  <si>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</si>
  <si>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</si>
  <si>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</si>
  <si>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</si>
  <si>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</si>
  <si>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</si>
  <si>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</si>
  <si>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</si>
  <si>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</si>
  <si>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</si>
  <si>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</si>
  <si>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</si>
  <si>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</si>
  <si>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</si>
  <si>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</si>
  <si>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</si>
  <si>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</si>
  <si>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</si>
  <si>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</si>
  <si>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</si>
  <si>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</si>
  <si>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</si>
  <si>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</si>
  <si>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</si>
  <si>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</si>
  <si>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</si>
  <si>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</si>
  <si>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</si>
  <si>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</si>
  <si>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</si>
  <si>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</si>
  <si>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</si>
  <si>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</si>
  <si>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</si>
  <si>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</si>
  <si>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</si>
  <si>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</si>
  <si>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</si>
  <si>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</si>
  <si>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</si>
  <si>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</si>
  <si>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</si>
  <si>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</si>
  <si>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</si>
  <si>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</si>
  <si>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</si>
  <si>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</si>
  <si>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</si>
  <si>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</si>
  <si>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</si>
  <si>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</si>
  <si>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</si>
  <si>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</si>
  <si>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</si>
  <si>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</si>
  <si>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</si>
  <si>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</si>
  <si>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</si>
  <si>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</si>
  <si>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</si>
  <si>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</si>
  <si>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</si>
  <si>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</si>
  <si>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</si>
  <si>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</si>
  <si>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</si>
  <si>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</si>
  <si>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</si>
  <si>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</si>
  <si>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</si>
  <si>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</si>
  <si>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</si>
  <si>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</si>
  <si>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</si>
  <si>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</si>
  <si>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</si>
  <si>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</si>
  <si>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</si>
  <si>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</si>
  <si>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</si>
  <si>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</si>
  <si>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</si>
  <si>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</si>
  <si>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</si>
  <si>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</si>
  <si>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</si>
  <si>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</si>
  <si>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</si>
  <si>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</si>
  <si>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</si>
  <si>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</si>
  <si>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</si>
  <si>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</si>
  <si>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</si>
  <si>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</si>
  <si>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</si>
  <si>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</si>
  <si>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</si>
  <si>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</si>
  <si>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</si>
  <si>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</si>
  <si>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</si>
  <si>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</si>
  <si>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</si>
  <si>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</si>
  <si>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</si>
  <si>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</si>
  <si>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</si>
  <si>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</si>
  <si>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</si>
  <si>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</si>
  <si>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</si>
  <si>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</si>
  <si>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</si>
  <si>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</si>
  <si>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</si>
  <si>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</si>
  <si>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</si>
  <si>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</si>
  <si>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</si>
  <si>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</si>
  <si>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</si>
  <si>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</si>
  <si>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</si>
  <si>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</si>
  <si>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</si>
  <si>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</si>
  <si>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</si>
  <si>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</si>
  <si>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</si>
  <si>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</si>
  <si>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</si>
  <si>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</si>
  <si>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</si>
  <si>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</si>
  <si>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</si>
  <si>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</si>
  <si>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</si>
  <si>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</si>
  <si>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</si>
  <si>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</si>
  <si>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</si>
  <si>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</si>
  <si>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</si>
  <si>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</si>
  <si>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</si>
  <si>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</si>
  <si>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</si>
  <si>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</si>
  <si>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</si>
  <si>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</si>
  <si>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</si>
  <si>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</si>
  <si>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</si>
  <si>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</si>
  <si>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</si>
  <si>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</si>
  <si>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</si>
  <si>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</si>
  <si>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</si>
  <si>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</si>
  <si>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</si>
  <si>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</si>
  <si>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</si>
  <si>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</si>
  <si>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</si>
  <si>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</si>
  <si>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</si>
  <si>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</si>
  <si>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</si>
  <si>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</si>
  <si>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</si>
  <si>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</si>
  <si>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</si>
  <si>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</si>
  <si>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</si>
  <si>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</si>
  <si>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</si>
  <si>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</si>
  <si>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</si>
  <si>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</si>
  <si>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</si>
  <si>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</si>
  <si>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</si>
  <si>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</si>
  <si>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</si>
  <si>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</si>
  <si>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</si>
  <si>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</si>
  <si>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</si>
  <si>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</si>
  <si>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</si>
  <si>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</si>
  <si>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</si>
  <si>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</si>
  <si>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</si>
  <si>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</si>
  <si>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</si>
  <si>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</si>
  <si>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</si>
  <si>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</si>
  <si>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</si>
  <si>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</si>
  <si>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</si>
  <si>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</si>
  <si>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</si>
  <si>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</si>
  <si>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</si>
  <si>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</si>
  <si>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</si>
  <si>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</si>
  <si>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</si>
  <si>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</si>
  <si>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</si>
  <si>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</si>
  <si>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</si>
  <si>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</si>
  <si>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</si>
  <si>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</si>
  <si>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</si>
  <si>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</si>
  <si>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</si>
  <si>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</si>
  <si>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</si>
  <si>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</si>
  <si>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</si>
  <si>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</si>
  <si>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</si>
  <si>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</si>
  <si>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</si>
  <si>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</si>
  <si>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</si>
  <si>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</si>
  <si>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</si>
  <si>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</si>
  <si>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</si>
  <si>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</si>
  <si>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</si>
  <si>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</si>
  <si>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</si>
  <si>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</si>
  <si>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</si>
  <si>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</si>
  <si>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</si>
  <si>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</si>
  <si>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</si>
  <si>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</si>
  <si>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</si>
  <si>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</si>
  <si>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</si>
  <si>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</si>
  <si>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</si>
  <si>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</si>
  <si>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</si>
  <si>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</si>
  <si>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</si>
  <si>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</si>
  <si>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</si>
  <si>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</si>
  <si>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</si>
  <si>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</si>
  <si>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</si>
  <si>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</si>
  <si>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</si>
  <si>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</si>
  <si>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</si>
  <si>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</si>
  <si>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</si>
  <si>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</si>
  <si>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</si>
  <si>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</si>
  <si>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</si>
  <si>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</si>
  <si>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</si>
  <si>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</si>
  <si>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</si>
  <si>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</si>
  <si>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</si>
  <si>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</si>
  <si>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</si>
  <si>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</si>
  <si>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</si>
  <si>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</si>
  <si>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</si>
  <si>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</si>
  <si>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</si>
  <si>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</si>
  <si>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</si>
  <si>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</si>
  <si>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</si>
  <si>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</si>
  <si>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</si>
  <si>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</si>
  <si>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</si>
  <si>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</si>
  <si>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</si>
  <si>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</si>
  <si>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</si>
  <si>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</si>
  <si>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</si>
  <si>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</si>
  <si>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</si>
  <si>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</si>
  <si>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</si>
  <si>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</si>
  <si>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</si>
  <si>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</si>
  <si>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</si>
  <si>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</si>
  <si>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</si>
  <si>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</si>
  <si>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</si>
  <si>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</si>
  <si>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</si>
  <si>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</si>
  <si>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</si>
  <si>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</si>
  <si>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</si>
  <si>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</si>
  <si>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</si>
  <si>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</si>
  <si>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</si>
  <si>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</si>
  <si>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</si>
  <si>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</si>
  <si>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</si>
  <si>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</si>
  <si>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</si>
  <si>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</si>
  <si>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</si>
  <si>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</si>
  <si>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</si>
  <si>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</si>
  <si>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</si>
  <si>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</si>
  <si>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</si>
  <si>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</si>
  <si>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</si>
  <si>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</si>
  <si>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</si>
  <si>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</si>
  <si>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</si>
  <si>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</si>
  <si>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</si>
  <si>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</si>
  <si>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</si>
  <si>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</si>
  <si>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</si>
  <si>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</si>
  <si>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</si>
  <si>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</si>
  <si>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</si>
  <si>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</si>
  <si>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</si>
  <si>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</si>
  <si>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</si>
  <si>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</si>
  <si>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</si>
  <si>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</si>
  <si>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</si>
  <si>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</si>
  <si>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</si>
  <si>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</si>
  <si>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</si>
  <si>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</si>
  <si>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</si>
  <si>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</si>
  <si>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</si>
  <si>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</si>
  <si>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</si>
  <si>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</si>
  <si>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</si>
  <si>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</si>
  <si>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</si>
  <si>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</si>
  <si>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</si>
  <si>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</si>
  <si>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</si>
  <si>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</si>
  <si>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</si>
  <si>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</si>
  <si>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</si>
  <si>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</si>
  <si>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</si>
  <si>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</si>
  <si>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</si>
  <si>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</si>
  <si>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</si>
  <si>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</si>
  <si>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</si>
  <si>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</si>
  <si>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</si>
  <si>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</si>
  <si>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</si>
  <si>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</si>
  <si>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</si>
  <si>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</si>
  <si>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</si>
  <si>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</si>
  <si>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</si>
  <si>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</si>
  <si>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</si>
  <si>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</si>
  <si>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</si>
  <si>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</si>
  <si>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</si>
  <si>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</si>
  <si>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</si>
  <si>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</si>
  <si>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</si>
  <si>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</si>
  <si>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</si>
  <si>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</si>
  <si>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</si>
  <si>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</si>
  <si>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</si>
  <si>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</si>
  <si>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</si>
  <si>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</si>
  <si>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</si>
  <si>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</si>
  <si>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</si>
  <si>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</si>
  <si>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</si>
  <si>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</si>
  <si>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</si>
  <si>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</si>
  <si>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</si>
  <si>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</si>
  <si>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</si>
  <si>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</si>
  <si>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</si>
  <si>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</si>
  <si>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</si>
  <si>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</si>
  <si>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</si>
  <si>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</si>
  <si>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</si>
  <si>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</si>
  <si>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</si>
  <si>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</si>
  <si>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</si>
  <si>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</si>
  <si>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</si>
  <si>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</si>
  <si>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</si>
  <si>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</si>
  <si>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</si>
  <si>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</si>
  <si>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</si>
  <si>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</si>
  <si>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</si>
  <si>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</si>
  <si>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</si>
  <si>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</si>
  <si>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</si>
  <si>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</si>
  <si>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</si>
  <si>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</si>
  <si>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</si>
  <si>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</si>
  <si>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</si>
  <si>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</si>
  <si>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</si>
  <si>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</si>
  <si>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</si>
  <si>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</si>
  <si>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</si>
  <si>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</si>
  <si>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</si>
  <si>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</si>
  <si>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</si>
  <si>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</si>
  <si>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</si>
  <si>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</si>
  <si>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</si>
  <si>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</si>
  <si>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</si>
  <si>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</si>
  <si>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</si>
  <si>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</si>
  <si>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</si>
  <si>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</si>
  <si>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</si>
  <si>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</si>
  <si>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</si>
  <si>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</si>
  <si>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</si>
  <si>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</si>
  <si>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</si>
  <si>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</si>
  <si>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</si>
  <si>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</si>
  <si>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</si>
  <si>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</si>
  <si>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</si>
  <si>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</si>
  <si>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</si>
  <si>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</si>
  <si>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</si>
  <si>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</si>
  <si>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</si>
  <si>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</si>
  <si>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</si>
  <si>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</si>
  <si>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</si>
  <si>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</si>
  <si>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</si>
  <si>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</si>
  <si>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</si>
  <si>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</si>
  <si>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</si>
  <si>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</si>
  <si>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</si>
  <si>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</si>
  <si>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</si>
  <si>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</si>
  <si>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</si>
  <si>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</si>
  <si>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</si>
  <si>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</si>
  <si>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</si>
  <si>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</si>
  <si>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</si>
  <si>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</si>
  <si>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</si>
  <si>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</si>
  <si>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</si>
  <si>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</si>
  <si>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</si>
  <si>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</si>
  <si>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</si>
  <si>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</si>
  <si>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</si>
  <si>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</si>
  <si>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</si>
  <si>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</si>
  <si>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</si>
  <si>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</si>
  <si>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</si>
  <si>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</si>
  <si>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</si>
  <si>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</si>
  <si>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</si>
  <si>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</si>
  <si>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</si>
  <si>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</si>
  <si>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</si>
  <si>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</si>
  <si>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</si>
  <si>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</si>
  <si>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</si>
  <si>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</si>
  <si>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</si>
  <si>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</si>
  <si>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</si>
  <si>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</si>
  <si>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</si>
  <si>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</si>
  <si>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</si>
  <si>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</si>
  <si>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</si>
  <si>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</si>
  <si>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</si>
  <si>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</si>
  <si>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</si>
  <si>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</si>
  <si>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</si>
  <si>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</si>
  <si>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</si>
  <si>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</si>
  <si>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</si>
  <si>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</si>
  <si>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</si>
  <si>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</si>
  <si>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</si>
  <si>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</si>
  <si>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</si>
  <si>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</si>
  <si>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</si>
  <si>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</si>
  <si>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</si>
  <si>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</si>
  <si>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</si>
  <si>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</si>
  <si>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</si>
  <si>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</si>
  <si>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</si>
  <si>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</si>
  <si>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</si>
  <si>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</si>
  <si>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</si>
  <si>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</si>
  <si>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</si>
  <si>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</si>
  <si>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</si>
  <si>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</si>
  <si>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</si>
  <si>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</si>
  <si>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</si>
  <si>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</si>
  <si>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</si>
  <si>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</si>
  <si>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</si>
  <si>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</si>
  <si>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</si>
  <si>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</si>
  <si>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</si>
  <si>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</si>
  <si>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</si>
  <si>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</si>
  <si>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</si>
  <si>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</si>
  <si>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</si>
  <si>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</si>
  <si>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</si>
  <si>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</si>
  <si>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</si>
  <si>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</si>
  <si>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</si>
  <si>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</si>
  <si>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</si>
  <si>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</si>
  <si>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</si>
  <si>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</si>
  <si>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</si>
  <si>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</si>
  <si>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</si>
  <si>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</si>
  <si>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</si>
  <si>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</si>
  <si>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</si>
  <si>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</si>
  <si>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</si>
  <si>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</si>
  <si>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</si>
  <si>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</si>
  <si>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</si>
  <si>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</si>
  <si>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</si>
  <si>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</si>
  <si>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</si>
  <si>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</si>
  <si>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</si>
  <si>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</si>
  <si>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</si>
  <si>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</si>
  <si>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</si>
  <si>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</si>
  <si>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</si>
  <si>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</si>
  <si>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</si>
  <si>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</si>
  <si>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</si>
  <si>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</si>
  <si>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</si>
  <si>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</si>
  <si>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</si>
  <si>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</si>
  <si>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</si>
  <si>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</si>
  <si>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</si>
  <si>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</si>
  <si>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</si>
  <si>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</si>
  <si>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</si>
  <si>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</si>
  <si>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</si>
  <si>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</si>
  <si>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</si>
  <si>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</si>
  <si>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</si>
  <si>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</si>
  <si>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</si>
  <si>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</si>
  <si>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</si>
  <si>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</si>
  <si>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</si>
  <si>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</si>
  <si>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</si>
  <si>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</si>
  <si>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</si>
  <si>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</si>
  <si>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</si>
  <si>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</si>
  <si>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</si>
  <si>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</si>
  <si>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</si>
  <si>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</si>
  <si>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</si>
  <si>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</si>
  <si>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</si>
  <si>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</si>
  <si>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</si>
  <si>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</si>
  <si>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</si>
  <si>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</si>
  <si>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</si>
  <si>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</si>
  <si>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</si>
  <si>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</si>
  <si>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</si>
  <si>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</si>
  <si>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</si>
  <si>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</si>
  <si>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</si>
  <si>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</si>
  <si>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</si>
  <si>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</si>
  <si>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</si>
  <si>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</si>
  <si>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</si>
  <si>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</si>
  <si>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</si>
  <si>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</si>
  <si>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</si>
  <si>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</si>
  <si>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</si>
  <si>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</si>
  <si>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</si>
  <si>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</si>
  <si>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</si>
  <si>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</si>
  <si>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</si>
  <si>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</si>
  <si>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</si>
  <si>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</si>
  <si>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</si>
  <si>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</si>
  <si>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</si>
  <si>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</si>
  <si>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</si>
  <si>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</si>
  <si>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</si>
  <si>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</si>
  <si>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</si>
  <si>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</si>
  <si>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</si>
  <si>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</si>
  <si>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</si>
  <si>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</si>
  <si>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</si>
  <si>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</si>
  <si>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</si>
  <si>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</si>
  <si>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</si>
  <si>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</si>
  <si>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</si>
  <si>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</si>
  <si>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</si>
  <si>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</si>
  <si>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</si>
  <si>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</si>
  <si>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</si>
  <si>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</si>
  <si>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</si>
  <si>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</si>
  <si>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</si>
  <si>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</si>
  <si>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</si>
  <si>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</si>
  <si>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</si>
  <si>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</si>
  <si>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</si>
  <si>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</si>
  <si>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</si>
  <si>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</si>
  <si>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</si>
  <si>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</si>
  <si>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</si>
  <si>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</si>
  <si>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</si>
  <si>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</si>
  <si>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</si>
  <si>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</si>
  <si>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</si>
  <si>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</si>
  <si>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</si>
  <si>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</si>
  <si>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</si>
  <si>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</si>
  <si>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</si>
  <si>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</si>
  <si>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</si>
  <si>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</si>
  <si>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</si>
  <si>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</si>
  <si>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</si>
  <si>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</si>
  <si>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</si>
  <si>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</si>
  <si>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</si>
  <si>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</si>
  <si>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</si>
  <si>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</si>
  <si>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</si>
  <si>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</si>
  <si>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</si>
  <si>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</si>
  <si>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</si>
  <si>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</si>
  <si>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</si>
  <si>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</si>
  <si>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</si>
  <si>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</si>
  <si>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</si>
  <si>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</si>
  <si>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</si>
  <si>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</si>
  <si>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</si>
  <si>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</si>
  <si>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</si>
  <si>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</si>
  <si>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</si>
  <si>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</si>
  <si>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</si>
  <si>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</si>
  <si>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</si>
  <si>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</si>
  <si>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</si>
  <si>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</si>
  <si>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</si>
  <si>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</si>
  <si>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</si>
  <si>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</si>
  <si>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</si>
  <si>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</si>
  <si>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</si>
  <si>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</si>
  <si>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</si>
  <si>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</si>
  <si>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</si>
  <si>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</si>
  <si>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</si>
  <si>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</si>
  <si>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</si>
  <si>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</si>
  <si>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</si>
  <si>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</si>
  <si>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</si>
  <si>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</si>
  <si>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</si>
  <si>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</si>
  <si>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</si>
  <si>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</si>
  <si>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</si>
  <si>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</si>
  <si>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</si>
  <si>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</si>
  <si>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</si>
  <si>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</si>
  <si>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</si>
  <si>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</si>
  <si>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</si>
  <si>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</si>
  <si>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</si>
  <si>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</si>
  <si>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</si>
  <si>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</si>
  <si>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</si>
  <si>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</si>
  <si>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</si>
  <si>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</si>
  <si>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</si>
  <si>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</si>
  <si>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</si>
  <si>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</si>
  <si>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</si>
  <si>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</si>
  <si>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</si>
  <si>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</si>
  <si>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</si>
  <si>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</si>
  <si>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</si>
  <si>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</si>
  <si>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</si>
  <si>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</si>
  <si>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</si>
  <si>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</si>
  <si>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</si>
  <si>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</si>
  <si>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</si>
  <si>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</si>
  <si>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</si>
  <si>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</si>
  <si>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</si>
  <si>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</si>
  <si>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</si>
  <si>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</si>
  <si>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</si>
  <si>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</si>
  <si>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</si>
  <si>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</si>
  <si>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</si>
  <si>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</si>
  <si>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</si>
  <si>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</si>
  <si>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</si>
  <si>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</si>
  <si>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</si>
  <si>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</si>
  <si>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</si>
  <si>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</si>
  <si>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</si>
  <si>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</si>
  <si>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</si>
  <si>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</si>
  <si>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</si>
  <si>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</si>
  <si>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</si>
  <si>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</si>
  <si>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</si>
  <si>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</si>
  <si>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</si>
  <si>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</si>
  <si>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</si>
  <si>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</si>
  <si>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</si>
  <si>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</si>
  <si>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</si>
  <si>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</si>
  <si>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</si>
  <si>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</si>
  <si>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</si>
  <si>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</si>
  <si>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</si>
  <si>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</si>
  <si>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</si>
  <si>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</si>
  <si>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</si>
  <si>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</si>
  <si>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</si>
  <si>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</si>
  <si>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</si>
  <si>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</si>
  <si>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</si>
  <si>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</si>
  <si>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</si>
  <si>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</si>
  <si>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</si>
  <si>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</si>
  <si>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</si>
  <si>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</si>
  <si>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</si>
  <si>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</si>
  <si>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</si>
  <si>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</si>
  <si>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</si>
  <si>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</si>
  <si>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</si>
  <si>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</si>
  <si>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</si>
  <si>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</si>
  <si>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</si>
  <si>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</si>
  <si>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</si>
  <si>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</si>
  <si>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</si>
  <si>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</si>
  <si>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</si>
  <si>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</si>
  <si>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</si>
  <si>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</si>
  <si>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</si>
  <si>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</si>
  <si>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</si>
  <si>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</si>
  <si>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</si>
  <si>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</si>
  <si>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</si>
  <si>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</si>
  <si>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</si>
  <si>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</si>
  <si>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</si>
  <si>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</si>
  <si>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</si>
  <si>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</si>
  <si>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</si>
  <si>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</si>
  <si>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</si>
  <si>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</si>
  <si>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</si>
  <si>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</si>
  <si>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</si>
  <si>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</si>
  <si>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</si>
  <si>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</si>
  <si>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</si>
  <si>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</si>
  <si>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</si>
  <si>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</si>
  <si>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</si>
  <si>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</si>
  <si>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</si>
  <si>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</si>
  <si>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</si>
  <si>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</si>
  <si>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</si>
  <si>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</si>
  <si>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</si>
  <si>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</si>
  <si>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</si>
  <si>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</si>
  <si>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</si>
  <si>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</si>
  <si>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</si>
  <si>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</si>
  <si>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</si>
  <si>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</si>
  <si>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</si>
  <si>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</si>
  <si>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</si>
  <si>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</si>
  <si>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</si>
  <si>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</si>
  <si>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</si>
  <si>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</si>
  <si>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</si>
  <si>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</si>
  <si>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</si>
  <si>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</si>
  <si>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</si>
  <si>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</si>
  <si>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</si>
  <si>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</si>
  <si>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</si>
  <si>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</si>
  <si>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</si>
  <si>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</si>
  <si>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</si>
  <si>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</si>
  <si>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</si>
  <si>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</si>
  <si>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</si>
  <si>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</si>
  <si>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</si>
  <si>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</si>
  <si>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</si>
  <si>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</si>
  <si>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</si>
  <si>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</si>
  <si>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</si>
  <si>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</si>
  <si>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</si>
  <si>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</si>
  <si>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</si>
  <si>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</si>
  <si>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</si>
  <si>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</si>
  <si>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</si>
  <si>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</si>
  <si>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</si>
  <si>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</si>
  <si>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</si>
  <si>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</si>
  <si>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</si>
  <si>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</si>
  <si>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</si>
  <si>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</si>
  <si>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</si>
  <si>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</si>
  <si>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</si>
  <si>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</si>
  <si>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</si>
  <si>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</si>
  <si>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</si>
  <si>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</si>
  <si>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</si>
  <si>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</si>
  <si>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</si>
  <si>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</si>
  <si>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</si>
  <si>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</si>
  <si>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</si>
  <si>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</si>
  <si>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</si>
  <si>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</si>
  <si>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</si>
  <si>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</si>
  <si>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</si>
  <si>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</si>
  <si>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</si>
  <si>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</si>
  <si>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</si>
  <si>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</si>
  <si>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</si>
  <si>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</si>
  <si>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</si>
  <si>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</si>
  <si>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</si>
  <si>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</si>
  <si>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</si>
  <si>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</si>
  <si>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</si>
  <si>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</si>
  <si>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</si>
  <si>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</si>
  <si>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</si>
  <si>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</si>
  <si>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</si>
  <si>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</si>
  <si>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</si>
  <si>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</si>
  <si>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</si>
  <si>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</si>
  <si>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</si>
  <si>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</si>
  <si>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</si>
  <si>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</si>
  <si>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</si>
  <si>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</si>
  <si>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</si>
  <si>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</si>
  <si>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</si>
  <si>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</si>
  <si>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</si>
  <si>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</si>
  <si>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</si>
  <si>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</si>
  <si>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</si>
  <si>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</si>
  <si>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</si>
  <si>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</si>
  <si>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</si>
  <si>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</si>
  <si>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</si>
  <si>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</si>
  <si>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</si>
  <si>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</si>
  <si>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</si>
  <si>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</si>
  <si>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</si>
  <si>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</si>
  <si>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</si>
  <si>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</si>
  <si>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</si>
  <si>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</si>
  <si>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</si>
  <si>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</si>
  <si>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</si>
  <si>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</si>
  <si>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</si>
  <si>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</si>
  <si>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</si>
  <si>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</si>
  <si>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</si>
  <si>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</si>
  <si>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</si>
  <si>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</si>
  <si>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</si>
  <si>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</si>
  <si>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</si>
  <si>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</si>
  <si>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</si>
  <si>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</si>
  <si>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</si>
  <si>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</si>
  <si>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</si>
  <si>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</si>
  <si>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</si>
  <si>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</si>
  <si>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</si>
  <si>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</si>
  <si>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</si>
  <si>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</si>
  <si>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</si>
  <si>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</si>
  <si>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</si>
  <si>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</si>
  <si>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</si>
  <si>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</si>
  <si>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</si>
  <si>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</si>
  <si>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</si>
  <si>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</si>
  <si>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</si>
  <si>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</si>
  <si>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</si>
  <si>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</si>
  <si>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</si>
  <si>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</si>
  <si>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</si>
  <si>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</si>
  <si>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</si>
  <si>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</si>
  <si>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</si>
  <si>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</si>
  <si>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</si>
  <si>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</si>
  <si>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</si>
  <si>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</si>
  <si>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</si>
  <si>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</si>
  <si>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</si>
  <si>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</si>
  <si>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</si>
  <si>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</si>
  <si>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</si>
  <si>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</si>
  <si>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</si>
  <si>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</si>
  <si>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</si>
  <si>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</si>
  <si>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</si>
  <si>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</si>
  <si>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</si>
  <si>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</si>
  <si>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</si>
  <si>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</si>
  <si>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</si>
  <si>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</si>
  <si>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</si>
  <si>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</si>
  <si>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</si>
  <si>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</si>
  <si>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</si>
  <si>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</si>
  <si>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</si>
  <si>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</si>
  <si>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</si>
  <si>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</si>
  <si>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</si>
  <si>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</si>
  <si>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</si>
  <si>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</si>
  <si>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</si>
  <si>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</si>
  <si>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</si>
  <si>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</si>
  <si>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</si>
  <si>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</si>
  <si>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</si>
  <si>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</si>
  <si>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</si>
  <si>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</si>
  <si>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</si>
  <si>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</si>
  <si>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</si>
  <si>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</si>
  <si>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</si>
  <si>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</si>
  <si>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</si>
  <si>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</si>
  <si>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</si>
  <si>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</si>
  <si>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</si>
  <si>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</si>
  <si>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</si>
  <si>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</si>
  <si>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</si>
  <si>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</si>
  <si>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</si>
  <si>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</si>
  <si>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</si>
  <si>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</si>
  <si>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</si>
  <si>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</si>
  <si>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</si>
  <si>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</si>
  <si>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</si>
  <si>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</si>
  <si>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</si>
  <si>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</si>
  <si>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</si>
  <si>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</si>
  <si>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</si>
  <si>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</si>
  <si>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</si>
  <si>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</si>
  <si>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</si>
  <si>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</si>
  <si>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</si>
  <si>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</si>
  <si>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</si>
  <si>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</si>
  <si>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</si>
  <si>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</si>
  <si>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</si>
  <si>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</si>
  <si>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</si>
  <si>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</si>
  <si>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</si>
  <si>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</si>
  <si>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</si>
  <si>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</si>
  <si>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</si>
  <si>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</si>
  <si>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</si>
  <si>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</si>
  <si>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</si>
  <si>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</si>
  <si>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</si>
  <si>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</si>
  <si>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</si>
  <si>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</si>
  <si>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</si>
  <si>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</si>
  <si>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</si>
  <si>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</si>
  <si>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</si>
  <si>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</si>
  <si>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</si>
  <si>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</si>
  <si>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</si>
  <si>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</si>
  <si>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</si>
  <si>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</si>
  <si>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</si>
  <si>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</si>
  <si>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</si>
  <si>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</si>
  <si>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</si>
  <si>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</si>
  <si>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</si>
  <si>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</si>
  <si>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</si>
  <si>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</si>
  <si>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</si>
  <si>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</si>
  <si>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</si>
  <si>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</si>
  <si>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</si>
  <si>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</si>
  <si>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</si>
  <si>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</si>
  <si>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</si>
  <si>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</si>
  <si>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</si>
  <si>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</si>
  <si>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</si>
  <si>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</si>
  <si>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</si>
  <si>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</si>
  <si>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</si>
  <si>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</si>
  <si>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</si>
  <si>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</si>
  <si>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</si>
  <si>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</si>
  <si>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</si>
  <si>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</si>
  <si>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</si>
  <si>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</si>
  <si>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</si>
  <si>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</si>
  <si>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</si>
  <si>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</si>
  <si>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</si>
  <si>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</si>
  <si>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</si>
  <si>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</si>
  <si>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</si>
  <si>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</si>
  <si>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</si>
  <si>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</si>
  <si>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</si>
  <si>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</si>
  <si>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</si>
  <si>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</si>
  <si>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</si>
  <si>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</si>
  <si>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</si>
  <si>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</si>
  <si>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</si>
  <si>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</si>
  <si>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</si>
  <si>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</si>
  <si>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</si>
  <si>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</si>
  <si>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</si>
  <si>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</si>
  <si>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</si>
  <si>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</si>
  <si>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</si>
  <si>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</si>
  <si>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</si>
  <si>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</si>
  <si>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</si>
  <si>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</si>
  <si>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</si>
  <si>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</si>
  <si>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</si>
  <si>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</si>
  <si>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</si>
  <si>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</si>
  <si>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</si>
  <si>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</si>
  <si>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</si>
  <si>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</si>
  <si>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</si>
  <si>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</si>
  <si>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</si>
  <si>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</si>
  <si>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</si>
  <si>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</si>
  <si>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</si>
  <si>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</si>
  <si>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</si>
  <si>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</si>
  <si>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</si>
  <si>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</si>
  <si>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</si>
  <si>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</si>
  <si>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</si>
  <si>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</si>
  <si>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</si>
  <si>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</si>
  <si>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</si>
  <si>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</si>
  <si>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</si>
  <si>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</si>
  <si>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</si>
  <si>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</si>
  <si>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</si>
  <si>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</si>
  <si>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</si>
  <si>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</si>
  <si>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</si>
  <si>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</si>
  <si>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</si>
  <si>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</si>
  <si>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</si>
  <si>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</si>
  <si>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</si>
  <si>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</si>
  <si>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</si>
  <si>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</si>
  <si>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</si>
  <si>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</si>
  <si>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</si>
  <si>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</si>
  <si>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</si>
  <si>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</si>
  <si>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</si>
  <si>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</si>
  <si>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</si>
  <si>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</si>
  <si>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</si>
  <si>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</si>
  <si>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</si>
  <si>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</si>
  <si>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</si>
  <si>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</si>
  <si>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</si>
  <si>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</si>
  <si>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</si>
  <si>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</si>
  <si>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</si>
  <si>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</si>
  <si>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</si>
  <si>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</si>
  <si>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</si>
  <si>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</si>
  <si>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</si>
  <si>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</si>
  <si>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</si>
  <si>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</si>
  <si>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</si>
  <si>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</si>
  <si>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</si>
  <si>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</si>
  <si>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</si>
  <si>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</si>
  <si>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</si>
  <si>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</si>
  <si>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</si>
  <si>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</si>
  <si>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</si>
  <si>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</si>
  <si>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</si>
  <si>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</si>
  <si>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</si>
  <si>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</si>
  <si>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</si>
  <si>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</si>
  <si>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</si>
  <si>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</si>
  <si>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</si>
  <si>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</si>
  <si>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</si>
  <si>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</si>
  <si>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</si>
  <si>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</si>
  <si>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</si>
  <si>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</si>
  <si>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</si>
  <si>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</si>
  <si>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</si>
  <si>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</si>
  <si>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</si>
  <si>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</si>
  <si>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</si>
  <si>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</si>
  <si>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</si>
  <si>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</si>
  <si>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</si>
  <si>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</si>
  <si>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</si>
  <si>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</si>
  <si>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</si>
  <si>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</si>
  <si>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</si>
  <si>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</si>
  <si>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</si>
  <si>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</si>
  <si>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</si>
  <si>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</si>
  <si>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</si>
  <si>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</si>
  <si>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</si>
  <si>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</si>
  <si>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</si>
  <si>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</si>
  <si>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</si>
  <si>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</si>
  <si>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</si>
  <si>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</si>
  <si>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</si>
  <si>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</si>
  <si>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</si>
  <si>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</si>
  <si>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</si>
  <si>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</si>
  <si>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</si>
  <si>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</si>
  <si>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</si>
  <si>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</si>
  <si>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</si>
  <si>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</si>
  <si>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</si>
  <si>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</si>
  <si>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</si>
  <si>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</si>
  <si>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</si>
  <si>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</si>
  <si>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</si>
  <si>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</si>
  <si>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</si>
  <si>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</si>
  <si>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</si>
  <si>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</si>
  <si>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</si>
  <si>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</si>
  <si>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</si>
  <si>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</si>
  <si>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</si>
  <si>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</si>
  <si>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</si>
  <si>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</si>
  <si>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</si>
  <si>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</si>
  <si>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</si>
  <si>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</si>
  <si>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</si>
  <si>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</si>
  <si>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</si>
  <si>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</si>
  <si>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</si>
  <si>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</si>
  <si>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</si>
  <si>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</si>
  <si>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</si>
  <si>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</si>
  <si>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</si>
  <si>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</si>
  <si>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</si>
  <si>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</si>
  <si>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</si>
  <si>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</si>
  <si>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</si>
  <si>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</si>
  <si>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</si>
  <si>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</si>
  <si>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</si>
  <si>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</si>
  <si>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</si>
  <si>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</si>
  <si>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</si>
  <si>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</si>
  <si>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</si>
  <si>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</si>
  <si>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</si>
  <si>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</si>
  <si>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</si>
  <si>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</si>
  <si>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</si>
  <si>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</si>
  <si>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</si>
  <si>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</si>
  <si>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</si>
  <si>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</si>
  <si>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</si>
  <si>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</si>
  <si>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</si>
  <si>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</si>
  <si>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</si>
  <si>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</si>
  <si>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</si>
  <si>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</si>
  <si>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</si>
  <si>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</si>
  <si>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</si>
  <si>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</si>
  <si>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</si>
  <si>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</si>
  <si>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</si>
  <si>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</si>
  <si>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</si>
  <si>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</si>
  <si>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</si>
  <si>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</si>
  <si>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</si>
  <si>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</si>
  <si>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</si>
  <si>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</si>
  <si>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</si>
  <si>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</si>
  <si>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</si>
  <si>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</si>
  <si>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</si>
  <si>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</si>
  <si>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</si>
  <si>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</si>
  <si>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</si>
  <si>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</si>
  <si>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</si>
  <si>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</si>
  <si>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</si>
  <si>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</si>
  <si>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</si>
  <si>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</si>
  <si>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</si>
  <si>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</si>
  <si>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</si>
  <si>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</si>
  <si>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</si>
  <si>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</si>
  <si>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</si>
  <si>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</si>
  <si>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</si>
  <si>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</si>
  <si>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</si>
  <si>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</si>
  <si>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</si>
  <si>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</si>
  <si>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</si>
  <si>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</si>
  <si>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</si>
  <si>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</si>
  <si>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</si>
  <si>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</si>
  <si>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</si>
  <si>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</si>
  <si>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</si>
  <si>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</si>
  <si>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</si>
  <si>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</si>
  <si>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</si>
  <si>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</si>
  <si>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</si>
  <si>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</si>
  <si>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</si>
  <si>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</si>
  <si>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</si>
  <si>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</si>
  <si>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</si>
  <si>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</si>
  <si>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</si>
  <si>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</si>
  <si>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</si>
  <si>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</si>
  <si>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</si>
  <si>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</si>
  <si>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</si>
  <si>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</si>
  <si>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</si>
  <si>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</si>
  <si>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</si>
  <si>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</si>
  <si>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</si>
  <si>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</si>
  <si>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</si>
  <si>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</si>
  <si>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</si>
  <si>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</si>
  <si>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</si>
  <si>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</si>
  <si>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</si>
  <si>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</si>
  <si>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</si>
  <si>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</si>
  <si>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</si>
  <si>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</si>
  <si>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</si>
  <si>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</si>
  <si>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</si>
  <si>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</si>
  <si>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</si>
  <si>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</si>
  <si>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</si>
  <si>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</si>
  <si>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</si>
  <si>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</si>
  <si>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</si>
  <si>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</si>
  <si>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</si>
  <si>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</si>
  <si>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</si>
  <si>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</si>
  <si>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</si>
  <si>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</si>
  <si>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</si>
  <si>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</si>
  <si>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</si>
  <si>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</si>
  <si>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</si>
  <si>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</si>
  <si>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</si>
  <si>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</si>
  <si>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</si>
  <si>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</si>
  <si>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</si>
  <si>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</si>
  <si>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</si>
  <si>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</si>
  <si>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</si>
  <si>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</si>
  <si>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</si>
  <si>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</si>
  <si>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</si>
  <si>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</si>
  <si>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</si>
  <si>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</si>
  <si>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</si>
  <si>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</si>
  <si>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</si>
  <si>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</si>
  <si>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</si>
  <si>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</si>
  <si>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</si>
  <si>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</si>
  <si>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</si>
  <si>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</si>
  <si>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</si>
  <si>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</si>
  <si>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</si>
  <si>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</si>
  <si>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</si>
  <si>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</si>
  <si>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</si>
  <si>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</si>
  <si>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</si>
  <si>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</si>
  <si>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</si>
  <si>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</si>
  <si>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</si>
  <si>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</si>
  <si>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</si>
  <si>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</si>
  <si>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</si>
  <si>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</si>
  <si>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</si>
  <si>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</si>
  <si>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</si>
  <si>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</si>
  <si>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</si>
  <si>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</si>
  <si>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</si>
  <si>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</si>
  <si>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</si>
  <si>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</si>
  <si>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</si>
  <si>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</si>
  <si>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</si>
  <si>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</si>
  <si>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</si>
  <si>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</si>
  <si>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</si>
  <si>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</si>
  <si>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</si>
  <si>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</si>
  <si>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</si>
  <si>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</si>
  <si>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</si>
  <si>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</si>
  <si>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</si>
  <si>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</si>
  <si>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</si>
  <si>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</si>
  <si>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</si>
  <si>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</si>
  <si>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</si>
  <si>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</si>
  <si>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</si>
  <si>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</si>
  <si>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</si>
  <si>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</si>
  <si>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</si>
  <si>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</si>
  <si>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</si>
  <si>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</si>
  <si>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</si>
  <si>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</si>
  <si>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</si>
  <si>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</si>
  <si>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</si>
  <si>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</si>
  <si>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</si>
  <si>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</si>
  <si>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</si>
  <si>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</si>
  <si>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</si>
  <si>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</si>
  <si>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</si>
  <si>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</si>
  <si>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</si>
  <si>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</si>
  <si>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</si>
  <si>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</si>
  <si>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</si>
  <si>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</si>
  <si>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</si>
  <si>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</si>
  <si>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</si>
  <si>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</si>
  <si>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</si>
  <si>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</si>
  <si>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</si>
  <si>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</si>
  <si>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</si>
  <si>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</si>
  <si>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</si>
  <si>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</si>
  <si>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</si>
  <si>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</si>
  <si>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</si>
  <si>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</si>
  <si>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</si>
  <si>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</si>
  <si>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</si>
  <si>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</si>
  <si>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</si>
  <si>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</si>
  <si>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</si>
  <si>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</si>
  <si>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</si>
  <si>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</si>
  <si>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</si>
  <si>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</si>
  <si>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</si>
  <si>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</si>
  <si>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</si>
  <si>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</si>
  <si>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</si>
  <si>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</si>
  <si>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</si>
  <si>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</si>
  <si>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</si>
  <si>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</si>
  <si>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</si>
  <si>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</si>
  <si>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</si>
  <si>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</si>
  <si>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</si>
  <si>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</si>
  <si>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</si>
  <si>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</si>
  <si>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</si>
  <si>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</si>
  <si>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</si>
  <si>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</si>
  <si>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</si>
  <si>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</si>
  <si>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</si>
  <si>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</si>
  <si>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</si>
  <si>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</si>
  <si>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</si>
  <si>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</si>
  <si>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</si>
  <si>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</si>
  <si>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</si>
  <si>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</si>
  <si>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</si>
  <si>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</si>
  <si>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</si>
  <si>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</si>
  <si>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</si>
  <si>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</si>
  <si>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</si>
  <si>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</si>
  <si>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</si>
  <si>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</si>
  <si>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</si>
  <si>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</si>
  <si>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</si>
  <si>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</si>
  <si>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</si>
  <si>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</si>
  <si>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</si>
  <si>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</si>
  <si>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</si>
  <si>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</si>
  <si>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</si>
  <si>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</si>
  <si>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</si>
  <si>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</si>
  <si>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</si>
  <si>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</si>
  <si>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</si>
  <si>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</si>
  <si>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</si>
  <si>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</si>
  <si>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</si>
  <si>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</si>
  <si>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</si>
  <si>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</si>
  <si>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</si>
  <si>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</si>
  <si>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</si>
  <si>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</si>
  <si>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</si>
  <si>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</si>
  <si>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</si>
  <si>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</si>
  <si>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</si>
  <si>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</si>
  <si>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</si>
  <si>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</si>
  <si>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</si>
  <si>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</si>
  <si>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</si>
  <si>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</si>
  <si>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</si>
  <si>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</si>
  <si>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</si>
  <si>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</si>
  <si>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</si>
  <si>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</si>
  <si>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</si>
  <si>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</si>
  <si>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</si>
  <si>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</si>
  <si>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</si>
  <si>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</si>
  <si>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</si>
  <si>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</si>
  <si>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</si>
  <si>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</si>
  <si>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</si>
  <si>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</si>
  <si>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</si>
  <si>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</si>
  <si>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</si>
  <si>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</si>
  <si>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</si>
  <si>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</si>
  <si>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</si>
  <si>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</si>
  <si>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</si>
  <si>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</si>
  <si>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</si>
  <si>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</si>
  <si>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</si>
  <si>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</si>
  <si>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</si>
  <si>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</si>
  <si>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</si>
  <si>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</si>
  <si>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</si>
  <si>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</si>
  <si>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</si>
  <si>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</si>
  <si>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</si>
  <si>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</si>
  <si>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</si>
  <si>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</si>
  <si>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</si>
  <si>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</si>
  <si>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</si>
  <si>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</si>
  <si>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</si>
  <si>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</si>
  <si>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</si>
  <si>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</si>
  <si>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</si>
  <si>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</si>
  <si>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</si>
  <si>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</si>
  <si>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</si>
  <si>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</si>
  <si>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</si>
  <si>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</si>
  <si>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</si>
  <si>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</si>
  <si>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</si>
  <si>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</si>
  <si>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</si>
  <si>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</si>
  <si>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</si>
  <si>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</si>
  <si>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</si>
  <si>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</si>
  <si>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</si>
  <si>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</si>
  <si>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</si>
  <si>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</si>
  <si>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</si>
  <si>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</si>
  <si>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</si>
  <si>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</si>
  <si>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</si>
  <si>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</si>
  <si>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</si>
  <si>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</si>
  <si>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</si>
  <si>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</si>
  <si>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</si>
  <si>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</si>
  <si>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</si>
  <si>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</si>
  <si>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</si>
  <si>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</si>
  <si>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</si>
  <si>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</si>
  <si>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</si>
  <si>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</si>
  <si>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</si>
  <si>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</si>
  <si>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</si>
  <si>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</si>
  <si>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</si>
  <si>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</si>
  <si>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</si>
  <si>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</si>
  <si>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</si>
  <si>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</si>
  <si>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</si>
  <si>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</si>
  <si>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</si>
  <si>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</si>
  <si>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</si>
  <si>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</si>
  <si>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</si>
  <si>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</si>
  <si>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</si>
  <si>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</si>
  <si>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</si>
  <si>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</si>
  <si>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</si>
  <si>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</si>
  <si>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</si>
  <si>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</si>
  <si>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</si>
  <si>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</si>
  <si>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</si>
  <si>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</si>
  <si>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</si>
  <si>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</si>
  <si>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</si>
  <si>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</si>
  <si>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</si>
  <si>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</si>
  <si>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</si>
  <si>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</si>
  <si>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</si>
  <si>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</si>
  <si>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</si>
  <si>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</si>
  <si>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</si>
  <si>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</si>
  <si>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</si>
  <si>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</si>
  <si>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</si>
  <si>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</si>
  <si>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</si>
  <si>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</si>
  <si>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</si>
  <si>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</si>
  <si>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</si>
  <si>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</si>
  <si>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</si>
  <si>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</si>
  <si>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</si>
  <si>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</si>
  <si>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</si>
  <si>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</si>
  <si>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</si>
  <si>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</si>
  <si>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</si>
  <si>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</si>
  <si>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</si>
  <si>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</si>
  <si>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</si>
  <si>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</si>
  <si>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</si>
  <si>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</si>
  <si>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</si>
  <si>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</si>
  <si>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</si>
  <si>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</si>
  <si>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</si>
  <si>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</si>
  <si>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</si>
  <si>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</si>
  <si>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</si>
  <si>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</si>
  <si>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</si>
  <si>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</si>
  <si>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</si>
  <si>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</si>
  <si>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</si>
  <si>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</si>
  <si>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</si>
  <si>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</si>
  <si>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</si>
  <si>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</si>
  <si>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</si>
  <si>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</si>
  <si>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</si>
  <si>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</si>
  <si>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</si>
  <si>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</si>
  <si>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</si>
  <si>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</si>
  <si>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</si>
  <si>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</si>
  <si>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</si>
  <si>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</si>
  <si>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</si>
  <si>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</si>
  <si>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</si>
  <si>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</si>
  <si>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</si>
  <si>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</si>
  <si>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</si>
  <si>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</si>
  <si>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</si>
  <si>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</si>
  <si>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</si>
  <si>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</si>
  <si>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</si>
  <si>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</si>
  <si>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</si>
  <si>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</si>
  <si>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</si>
  <si>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</si>
  <si>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</si>
  <si>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</si>
  <si>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</si>
  <si>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</si>
  <si>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</si>
  <si>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</si>
  <si>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</si>
  <si>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</si>
  <si>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</si>
  <si>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</si>
  <si>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</si>
  <si>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</si>
  <si>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</si>
  <si>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</si>
  <si>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</si>
  <si>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</si>
  <si>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</si>
  <si>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</si>
  <si>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</si>
  <si>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</si>
  <si>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</si>
  <si>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</si>
  <si>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</si>
  <si>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</si>
  <si>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</si>
  <si>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</si>
  <si>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</si>
  <si>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</si>
  <si>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</si>
  <si>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</si>
  <si>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</si>
  <si>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</si>
  <si>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</si>
  <si>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</si>
  <si>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</si>
  <si>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</si>
  <si>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</si>
  <si>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</si>
  <si>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</si>
  <si>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</si>
  <si>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</si>
  <si>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</si>
  <si>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</si>
  <si>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</si>
  <si>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</si>
  <si>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</si>
  <si>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</si>
  <si>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</si>
  <si>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</si>
  <si>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</si>
  <si>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</si>
  <si>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</si>
  <si>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</si>
  <si>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</si>
  <si>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</si>
  <si>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</si>
  <si>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</si>
  <si>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</si>
  <si>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</si>
  <si>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</si>
  <si>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</si>
  <si>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</si>
  <si>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</si>
  <si>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</si>
  <si>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</si>
  <si>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</si>
  <si>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</si>
  <si>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</si>
  <si>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</si>
  <si>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</si>
  <si>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</si>
  <si>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</si>
  <si>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</si>
  <si>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</si>
  <si>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</si>
  <si>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</si>
  <si>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</si>
  <si>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</si>
  <si>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</si>
  <si>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</si>
  <si>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</si>
  <si>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</si>
  <si>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</si>
  <si>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</si>
  <si>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</si>
  <si>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</si>
  <si>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</si>
  <si>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</si>
  <si>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</si>
  <si>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</si>
  <si>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</si>
  <si>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</si>
  <si>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</si>
  <si>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</si>
  <si>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</si>
  <si>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</si>
  <si>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</si>
  <si>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</si>
  <si>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</si>
  <si>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</si>
  <si>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</si>
  <si>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</si>
  <si>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</si>
  <si>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</si>
  <si>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</si>
  <si>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</si>
  <si>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</si>
  <si>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</si>
  <si>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</si>
  <si>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</si>
  <si>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</si>
  <si>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</si>
  <si>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</si>
  <si>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</si>
  <si>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</si>
  <si>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</si>
  <si>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</si>
  <si>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</si>
  <si>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</si>
  <si>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</si>
  <si>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</si>
  <si>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</si>
  <si>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</si>
  <si>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</si>
  <si>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</si>
  <si>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</si>
  <si>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</si>
  <si>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</si>
  <si>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</si>
  <si>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</si>
  <si>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</si>
  <si>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</si>
  <si>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</si>
  <si>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</si>
  <si>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</si>
  <si>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</si>
  <si>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</si>
  <si>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</si>
  <si>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</si>
  <si>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</si>
  <si>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</si>
  <si>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</si>
  <si>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</si>
  <si>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</si>
  <si>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</si>
  <si>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</si>
  <si>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</si>
  <si>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</si>
  <si>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</si>
  <si>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</si>
  <si>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</si>
  <si>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</si>
  <si>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</si>
  <si>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</si>
  <si>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</si>
  <si>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</si>
  <si>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</si>
  <si>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</si>
  <si>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</si>
  <si>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</si>
  <si>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</si>
  <si>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</si>
  <si>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</si>
  <si>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</si>
  <si>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</si>
  <si>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</si>
  <si>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</si>
  <si>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</si>
  <si>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</si>
  <si>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</si>
  <si>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</si>
  <si>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</si>
  <si>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</si>
  <si>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</si>
  <si>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</si>
  <si>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</si>
  <si>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</si>
  <si>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</si>
  <si>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</si>
  <si>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</si>
  <si>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</si>
  <si>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</si>
  <si>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</si>
  <si>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</si>
  <si>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</si>
  <si>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</si>
  <si>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</si>
  <si>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</si>
  <si>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</si>
  <si>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</si>
  <si>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</si>
  <si>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</si>
  <si>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</si>
  <si>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</si>
  <si>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</si>
  <si>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</si>
  <si>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</si>
  <si>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</si>
  <si>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</si>
  <si>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</si>
  <si>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</si>
  <si>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</si>
  <si>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</si>
  <si>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</si>
  <si>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</si>
  <si>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</si>
  <si>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</si>
  <si>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</si>
  <si>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</si>
  <si>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</si>
  <si>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</si>
  <si>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</si>
  <si>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</si>
  <si>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</si>
  <si>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</si>
  <si>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</si>
  <si>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</si>
  <si>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</si>
  <si>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</si>
  <si>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</si>
  <si>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</si>
  <si>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</si>
  <si>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</si>
  <si>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</si>
  <si>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</si>
  <si>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</si>
  <si>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</si>
  <si>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</si>
  <si>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</si>
  <si>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</si>
  <si>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</si>
  <si>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</si>
  <si>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</si>
  <si>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</si>
  <si>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</si>
  <si>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</si>
  <si>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</si>
  <si>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</si>
  <si>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</si>
  <si>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</si>
  <si>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</si>
  <si>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</si>
  <si>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</si>
  <si>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</si>
  <si>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</si>
  <si>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</si>
  <si>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</si>
  <si>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</si>
  <si>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</si>
  <si>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</si>
  <si>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</si>
  <si>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</si>
  <si>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</si>
  <si>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</si>
  <si>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</si>
  <si>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</si>
  <si>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</si>
  <si>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</si>
  <si>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</si>
  <si>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</si>
  <si>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</si>
  <si>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</si>
  <si>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</si>
  <si>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</si>
  <si>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</si>
  <si>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</si>
  <si>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</si>
  <si>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</si>
  <si>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</si>
  <si>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</si>
  <si>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</si>
  <si>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</si>
  <si>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</si>
  <si>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</si>
  <si>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</si>
  <si>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</si>
  <si>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</si>
  <si>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</si>
  <si>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</si>
  <si>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</si>
  <si>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</si>
  <si>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</si>
  <si>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</si>
  <si>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</si>
  <si>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</si>
  <si>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</si>
  <si>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</si>
  <si>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</si>
  <si>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</si>
  <si>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</si>
  <si>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</si>
  <si>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</si>
  <si>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</si>
  <si>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</si>
  <si>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</si>
  <si>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</si>
  <si>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</si>
  <si>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</si>
  <si>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</si>
  <si>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</si>
  <si>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</si>
  <si>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</si>
  <si>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</si>
  <si>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</si>
  <si>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</si>
  <si>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</si>
  <si>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</si>
  <si>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</si>
  <si>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</si>
  <si>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</si>
  <si>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</si>
  <si>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</si>
  <si>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</si>
  <si>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</si>
  <si>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</si>
  <si>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</si>
  <si>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</si>
  <si>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</si>
  <si>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</si>
  <si>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</si>
  <si>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</si>
  <si>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</si>
  <si>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</si>
  <si>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</si>
  <si>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</si>
  <si>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</si>
  <si>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</si>
  <si>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</si>
  <si>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</si>
  <si>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</si>
  <si>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</si>
  <si>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</si>
  <si>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</si>
  <si>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</si>
  <si>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</si>
  <si>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</si>
  <si>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</si>
  <si>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</si>
  <si>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</si>
  <si>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</si>
  <si>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</si>
  <si>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</si>
  <si>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</si>
  <si>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</si>
  <si>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</si>
  <si>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</si>
  <si>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</si>
  <si>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</si>
  <si>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</si>
  <si>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</si>
  <si>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</si>
  <si>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</si>
  <si>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</si>
  <si>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</si>
  <si>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</si>
  <si>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</si>
  <si>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</si>
  <si>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</si>
  <si>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</si>
  <si>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</si>
  <si>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</si>
  <si>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</si>
  <si>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</si>
  <si>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</si>
  <si>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</si>
  <si>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</si>
  <si>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</si>
  <si>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</si>
  <si>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</si>
  <si>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</si>
  <si>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</si>
  <si>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</si>
  <si>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</si>
  <si>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</si>
  <si>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</si>
  <si>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</si>
  <si>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</si>
  <si>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</si>
  <si>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</si>
  <si>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</si>
  <si>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</si>
  <si>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</si>
  <si>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</si>
  <si>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</si>
  <si>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</si>
  <si>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</si>
  <si>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</si>
  <si>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</si>
  <si>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</si>
  <si>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</si>
  <si>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</si>
  <si>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</si>
  <si>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</si>
  <si>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</si>
  <si>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</si>
  <si>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</si>
  <si>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</si>
  <si>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</si>
  <si>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</si>
  <si>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</si>
  <si>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</si>
  <si>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</si>
  <si>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</si>
  <si>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</si>
  <si>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</si>
  <si>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</si>
  <si>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</si>
  <si>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</si>
  <si>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</si>
  <si>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</si>
  <si>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</si>
  <si>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</si>
  <si>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</si>
  <si>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</si>
  <si>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</si>
  <si>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</si>
  <si>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</si>
  <si>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</si>
  <si>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</si>
  <si>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</si>
  <si>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</si>
  <si>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</si>
  <si>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</si>
  <si>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</si>
  <si>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</si>
  <si>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</si>
  <si>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</si>
  <si>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</si>
  <si>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</si>
  <si>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</si>
  <si>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</si>
  <si>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</si>
  <si>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</si>
  <si>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</si>
  <si>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</si>
  <si>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</si>
  <si>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</si>
  <si>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</si>
  <si>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</si>
  <si>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</si>
  <si>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</si>
  <si>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</si>
  <si>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</si>
  <si>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</si>
  <si>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</si>
  <si>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</si>
  <si>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</si>
  <si>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</si>
  <si>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</si>
  <si>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</si>
  <si>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</si>
  <si>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</si>
  <si>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</si>
  <si>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</si>
  <si>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</si>
  <si>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</si>
  <si>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</si>
  <si>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</si>
  <si>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</si>
  <si>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</si>
  <si>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</si>
  <si>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</si>
  <si>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</si>
  <si>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</si>
  <si>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</si>
  <si>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</si>
  <si>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</si>
  <si>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</si>
  <si>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</si>
  <si>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</si>
  <si>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</si>
  <si>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</si>
  <si>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</si>
  <si>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</si>
  <si>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</si>
  <si>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</si>
  <si>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</si>
  <si>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</si>
  <si>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</si>
  <si>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</si>
  <si>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</si>
  <si>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</si>
  <si>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</si>
  <si>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</si>
  <si>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</si>
  <si>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</si>
  <si>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</si>
  <si>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</si>
  <si>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</si>
  <si>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</si>
  <si>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</si>
  <si>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</si>
  <si>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</si>
  <si>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</si>
  <si>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</si>
  <si>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</si>
  <si>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</si>
  <si>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</si>
  <si>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</si>
  <si>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</si>
  <si>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</si>
  <si>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</si>
  <si>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</si>
  <si>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</si>
  <si>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</si>
  <si>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</si>
  <si>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</si>
  <si>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</si>
  <si>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</si>
  <si>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</si>
  <si>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</si>
  <si>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</si>
  <si>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</si>
  <si>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</si>
  <si>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</si>
  <si>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</si>
  <si>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</si>
  <si>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</si>
  <si>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</si>
  <si>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</si>
  <si>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</si>
  <si>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</si>
  <si>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</si>
  <si>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</si>
  <si>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</si>
  <si>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</si>
  <si>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</si>
  <si>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</si>
  <si>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</si>
  <si>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</si>
  <si>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</si>
  <si>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</si>
  <si>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</si>
  <si>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</si>
  <si>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</si>
  <si>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</si>
  <si>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</si>
  <si>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</si>
  <si>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</si>
  <si>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</si>
  <si>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</si>
  <si>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</si>
  <si>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</si>
  <si>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</si>
  <si>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</si>
  <si>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</si>
  <si>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</si>
  <si>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</si>
  <si>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</si>
  <si>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</si>
  <si>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</si>
  <si>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</si>
  <si>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</si>
  <si>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</si>
  <si>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</si>
  <si>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</si>
  <si>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</si>
  <si>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</si>
  <si>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</si>
  <si>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</si>
  <si>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</si>
  <si>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</si>
  <si>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</si>
  <si>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</si>
  <si>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</si>
  <si>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</si>
  <si>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</si>
  <si>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</si>
  <si>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</si>
  <si>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</si>
  <si>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</si>
  <si>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</si>
  <si>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</si>
  <si>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</si>
  <si>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</si>
  <si>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</si>
  <si>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</si>
  <si>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</si>
  <si>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</si>
  <si>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</si>
  <si>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</si>
  <si>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</si>
  <si>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</si>
  <si>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</si>
  <si>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</si>
  <si>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</si>
  <si>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</si>
  <si>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</si>
  <si>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</si>
  <si>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</si>
  <si>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</si>
  <si>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</si>
  <si>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</si>
  <si>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</si>
  <si>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</si>
  <si>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</si>
  <si>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</si>
  <si>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</si>
  <si>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</si>
  <si>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</si>
  <si>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</si>
  <si>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</si>
  <si>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</si>
  <si>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</si>
  <si>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</si>
  <si>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</si>
  <si>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</si>
  <si>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</si>
  <si>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</si>
  <si>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</si>
  <si>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</si>
  <si>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</si>
  <si>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</si>
  <si>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</si>
  <si>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</si>
  <si>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</si>
  <si>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</si>
  <si>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</si>
  <si>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</si>
  <si>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</si>
  <si>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</si>
  <si>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</si>
  <si>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</si>
  <si>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</si>
  <si>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</si>
  <si>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</si>
  <si>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</si>
  <si>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</si>
  <si>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</si>
  <si>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</si>
  <si>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</si>
  <si>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</si>
  <si>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</si>
  <si>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</si>
  <si>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</si>
  <si>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</si>
  <si>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</si>
  <si>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</si>
  <si>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</si>
  <si>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</si>
  <si>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</si>
  <si>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</si>
  <si>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</si>
  <si>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</si>
  <si>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</si>
  <si>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</si>
  <si>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</si>
  <si>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</si>
  <si>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</si>
  <si>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</si>
  <si>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</si>
  <si>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</si>
  <si>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</si>
  <si>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</si>
  <si>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</si>
  <si>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</si>
  <si>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</si>
  <si>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</si>
  <si>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</si>
  <si>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</si>
  <si>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</si>
  <si>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</si>
  <si>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</si>
  <si>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</si>
  <si>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</si>
  <si>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</si>
  <si>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</si>
  <si>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</si>
  <si>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</si>
  <si>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</si>
  <si>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</si>
  <si>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</si>
  <si>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</si>
  <si>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</si>
  <si>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</si>
  <si>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</si>
  <si>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</si>
  <si>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</si>
  <si>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</si>
  <si>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</si>
  <si>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</si>
  <si>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</si>
  <si>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</si>
  <si>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</si>
  <si>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</si>
  <si>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</si>
  <si>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</si>
  <si>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</si>
  <si>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</si>
  <si>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</si>
  <si>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</si>
  <si>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</si>
  <si>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</si>
  <si>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</si>
  <si>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</si>
  <si>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</si>
  <si>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</si>
  <si>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</si>
  <si>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</si>
  <si>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</si>
  <si>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</si>
  <si>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</si>
  <si>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</si>
  <si>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</si>
  <si>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</si>
  <si>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</si>
  <si>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</si>
  <si>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</si>
  <si>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</si>
  <si>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</si>
  <si>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</si>
  <si>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</si>
  <si>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</si>
  <si>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</si>
  <si>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</si>
  <si>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</si>
  <si>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</si>
  <si>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</si>
  <si>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</si>
  <si>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</si>
  <si>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</si>
  <si>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</si>
  <si>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</si>
  <si>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</si>
  <si>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</si>
  <si>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</si>
  <si>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</si>
  <si>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</si>
  <si>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</si>
  <si>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</si>
  <si>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</si>
  <si>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</si>
  <si>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</si>
  <si>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</si>
  <si>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</si>
  <si>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</si>
  <si>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</si>
  <si>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</si>
  <si>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</si>
  <si>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</si>
  <si>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</si>
  <si>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</si>
  <si>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</si>
  <si>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</si>
  <si>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</si>
  <si>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</si>
  <si>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</si>
  <si>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</si>
  <si>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</si>
  <si>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</si>
  <si>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</si>
  <si>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</si>
  <si>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</si>
  <si>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</si>
  <si>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</si>
  <si>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</si>
  <si>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</si>
  <si>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</si>
  <si>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</si>
  <si>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</si>
  <si>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</si>
  <si>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</si>
  <si>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</si>
  <si>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</si>
  <si>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</si>
  <si>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</si>
  <si>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</si>
  <si>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</si>
  <si>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</si>
  <si>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</si>
  <si>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</si>
  <si>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</si>
  <si>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</si>
  <si>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</si>
  <si>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</si>
  <si>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</si>
  <si>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</si>
  <si>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</si>
  <si>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</si>
  <si>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</si>
  <si>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</si>
  <si>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</si>
  <si>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</si>
  <si>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</si>
  <si>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</si>
  <si>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</si>
  <si>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</si>
  <si>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</si>
  <si>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</si>
  <si>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</si>
  <si>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</si>
  <si>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</si>
  <si>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</si>
  <si>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</si>
  <si>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</si>
  <si>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</si>
  <si>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</si>
  <si>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</si>
  <si>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</si>
  <si>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</si>
  <si>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</si>
  <si>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</si>
  <si>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</si>
  <si>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</si>
  <si>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</si>
  <si>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</si>
  <si>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</si>
  <si>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</si>
  <si>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</si>
  <si>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</si>
  <si>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</si>
  <si>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</si>
  <si>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</si>
  <si>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</si>
  <si>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</si>
  <si>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</si>
  <si>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</si>
  <si>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</si>
  <si>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</si>
  <si>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</si>
  <si>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</si>
  <si>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</si>
  <si>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</si>
  <si>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</si>
  <si>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</si>
  <si>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</si>
  <si>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</si>
  <si>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</si>
  <si>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</si>
  <si>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</si>
  <si>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</si>
  <si>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</si>
  <si>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</si>
  <si>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</si>
  <si>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</si>
  <si>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</si>
  <si>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</si>
  <si>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</si>
  <si>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</si>
  <si>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</si>
  <si>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</si>
  <si>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</si>
  <si>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</si>
  <si>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</si>
  <si>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</si>
  <si>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</si>
  <si>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</si>
  <si>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</si>
  <si>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</si>
  <si>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</si>
  <si>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</si>
  <si>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</si>
  <si>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</si>
  <si>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</si>
  <si>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</si>
  <si>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</si>
  <si>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</si>
  <si>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</si>
  <si>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</si>
  <si>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</si>
  <si>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</si>
  <si>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</si>
  <si>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</si>
  <si>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</si>
  <si>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</si>
  <si>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</si>
  <si>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</si>
  <si>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</si>
  <si>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</si>
  <si>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</si>
  <si>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</si>
  <si>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</si>
  <si>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</si>
  <si>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</si>
  <si>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</si>
  <si>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</si>
  <si>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</si>
  <si>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</si>
  <si>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</si>
  <si>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</si>
  <si>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</si>
  <si>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</si>
  <si>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</si>
  <si>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</si>
  <si>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</si>
  <si>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</si>
  <si>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</si>
  <si>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</si>
  <si>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</si>
  <si>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</si>
  <si>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</si>
  <si>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</si>
  <si>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</si>
  <si>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</si>
  <si>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</si>
  <si>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</si>
  <si>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</si>
  <si>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</si>
  <si>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</si>
  <si>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</si>
  <si>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</si>
  <si>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</si>
  <si>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</si>
  <si>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</si>
  <si>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</si>
  <si>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</si>
  <si>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</si>
  <si>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</si>
  <si>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</si>
  <si>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</si>
  <si>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</si>
  <si>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</si>
  <si>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</si>
  <si>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</si>
  <si>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</si>
  <si>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</si>
  <si>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</si>
  <si>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</si>
  <si>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</si>
  <si>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</si>
  <si>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</si>
  <si>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</si>
  <si>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</si>
  <si>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</si>
  <si>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</si>
  <si>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</si>
  <si>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</si>
  <si>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</si>
  <si>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</si>
  <si>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</si>
  <si>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</si>
  <si>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</si>
  <si>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</si>
  <si>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</si>
  <si>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</si>
  <si>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</si>
  <si>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</si>
  <si>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</si>
  <si>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</si>
  <si>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</si>
  <si>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</si>
  <si>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</si>
  <si>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</si>
  <si>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</si>
  <si>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</si>
  <si>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</si>
  <si>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</si>
  <si>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</si>
  <si>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</si>
  <si>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</si>
  <si>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</si>
  <si>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</si>
  <si>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</si>
  <si>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</si>
  <si>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</si>
  <si>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</si>
  <si>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</si>
  <si>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</si>
  <si>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</si>
  <si>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</si>
  <si>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</si>
  <si>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</si>
  <si>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</si>
  <si>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</si>
  <si>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</si>
  <si>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</si>
  <si>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</si>
  <si>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</si>
  <si>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</si>
  <si>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</si>
  <si>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</si>
  <si>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</si>
  <si>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</si>
  <si>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</si>
  <si>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</si>
  <si>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</si>
  <si>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</si>
  <si>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</si>
  <si>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</si>
  <si>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</si>
  <si>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</si>
  <si>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</si>
  <si>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</si>
  <si>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</si>
  <si>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</si>
  <si>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</si>
  <si>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</si>
  <si>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</si>
  <si>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</si>
  <si>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</si>
  <si>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</si>
  <si>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</si>
  <si>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</si>
  <si>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</si>
  <si>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</si>
  <si>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</si>
  <si>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</si>
  <si>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</si>
  <si>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</si>
  <si>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</si>
  <si>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</si>
  <si>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</si>
  <si>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</si>
  <si>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</si>
  <si>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</si>
  <si>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</si>
  <si>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</si>
  <si>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</si>
  <si>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</si>
  <si>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</si>
  <si>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</si>
  <si>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</si>
  <si>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</si>
  <si>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</si>
  <si>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</si>
  <si>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</si>
  <si>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</si>
  <si>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</si>
  <si>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</si>
  <si>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</si>
  <si>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</si>
  <si>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</si>
  <si>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</si>
  <si>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</si>
  <si>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</si>
  <si>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</si>
  <si>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</si>
  <si>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</si>
  <si>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</si>
  <si>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</si>
  <si>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</si>
  <si>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</si>
  <si>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</si>
  <si>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</si>
  <si>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</si>
  <si>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</si>
  <si>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</si>
  <si>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</si>
  <si>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</si>
  <si>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</si>
  <si>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</si>
  <si>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</si>
  <si>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</si>
  <si>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</si>
  <si>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</si>
  <si>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</si>
  <si>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</si>
  <si>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</si>
  <si>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</si>
  <si>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</si>
  <si>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</si>
  <si>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</si>
  <si>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</si>
  <si>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</si>
  <si>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</si>
  <si>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</si>
  <si>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</si>
  <si>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</si>
  <si>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</si>
  <si>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</si>
  <si>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</si>
  <si>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</si>
  <si>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</si>
  <si>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</si>
  <si>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</si>
  <si>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</si>
  <si>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</si>
  <si>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</si>
  <si>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</si>
  <si>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</si>
  <si>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</si>
  <si>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</si>
  <si>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</si>
  <si>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</si>
  <si>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</si>
  <si>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</si>
  <si>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</si>
  <si>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</si>
  <si>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</si>
  <si>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</si>
  <si>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</si>
  <si>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</si>
  <si>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</si>
  <si>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</si>
  <si>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</si>
  <si>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</si>
  <si>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</si>
  <si>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</si>
  <si>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</si>
  <si>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</si>
  <si>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</si>
  <si>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</si>
  <si>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</si>
  <si>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</si>
  <si>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</si>
  <si>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</si>
  <si>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</si>
  <si>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</si>
  <si>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</si>
  <si>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</si>
  <si>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</si>
  <si>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</si>
  <si>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</si>
  <si>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</si>
  <si>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</si>
  <si>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</si>
  <si>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</si>
  <si>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</si>
  <si>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</si>
  <si>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</si>
  <si>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</si>
  <si>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</si>
  <si>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</si>
  <si>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</si>
  <si>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</si>
  <si>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</si>
  <si>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</si>
  <si>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</si>
  <si>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</si>
  <si>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</si>
  <si>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</si>
  <si>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</si>
  <si>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</si>
  <si>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</si>
  <si>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</si>
  <si>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</si>
  <si>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</si>
  <si>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</si>
  <si>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</si>
  <si>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</si>
  <si>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</si>
  <si>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</si>
  <si>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</si>
  <si>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</si>
  <si>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</si>
  <si>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</si>
  <si>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</si>
  <si>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</si>
  <si>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</si>
  <si>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</si>
  <si>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</si>
  <si>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</si>
  <si>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</si>
  <si>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</si>
  <si>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</si>
  <si>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</si>
  <si>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</si>
  <si>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</si>
  <si>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</si>
  <si>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</si>
  <si>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</si>
  <si>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</si>
  <si>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</si>
  <si>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</si>
  <si>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</si>
  <si>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</si>
  <si>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</si>
  <si>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</si>
  <si>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</si>
  <si>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</si>
  <si>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</si>
  <si>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</si>
  <si>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</si>
  <si>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</si>
  <si>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</si>
  <si>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</si>
  <si>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</si>
  <si>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</si>
  <si>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</si>
  <si>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</si>
  <si>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</si>
  <si>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</si>
  <si>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</si>
  <si>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</si>
  <si>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</si>
  <si>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</si>
  <si>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</si>
  <si>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</si>
  <si>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</si>
  <si>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</si>
  <si>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</si>
  <si>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</si>
  <si>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</si>
  <si>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</si>
  <si>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</si>
  <si>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</si>
  <si>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</si>
  <si>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</si>
  <si>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</si>
  <si>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</si>
  <si>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</si>
  <si>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</si>
  <si>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</si>
  <si>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</si>
  <si>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</si>
  <si>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</si>
  <si>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</si>
  <si>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</si>
  <si>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</si>
  <si>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</si>
  <si>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</si>
  <si>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</si>
  <si>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</si>
  <si>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</si>
  <si>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</si>
  <si>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</si>
  <si>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</si>
  <si>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</si>
  <si>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</si>
  <si>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</si>
  <si>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</si>
  <si>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</si>
  <si>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</si>
  <si>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</si>
  <si>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</si>
  <si>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</si>
  <si>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</si>
  <si>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</si>
  <si>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</si>
  <si>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</si>
  <si>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</si>
  <si>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</si>
  <si>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</si>
  <si>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</si>
  <si>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</si>
  <si>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</si>
  <si>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</si>
  <si>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</si>
  <si>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</si>
  <si>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</si>
  <si>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</si>
  <si>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</si>
  <si>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</si>
  <si>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</si>
  <si>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</si>
  <si>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</si>
  <si>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</si>
  <si>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</si>
  <si>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</si>
  <si>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</si>
  <si>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</si>
  <si>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</si>
  <si>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</si>
  <si>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</si>
  <si>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</si>
  <si>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</si>
  <si>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</si>
  <si>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</si>
  <si>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</si>
  <si>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</si>
  <si>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</si>
  <si>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</si>
  <si>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</si>
  <si>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</si>
  <si>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</si>
  <si>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</si>
  <si>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</si>
  <si>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</si>
  <si>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</si>
  <si>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</si>
  <si>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</si>
  <si>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</si>
  <si>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</si>
  <si>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</si>
  <si>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</si>
  <si>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</si>
  <si>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</si>
  <si>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</si>
  <si>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</si>
  <si>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</si>
  <si>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</si>
  <si>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</si>
  <si>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</si>
  <si>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</si>
  <si>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</si>
  <si>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</si>
  <si>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</si>
  <si>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</si>
  <si>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</si>
  <si>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</si>
  <si>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</si>
  <si>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</si>
  <si>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</si>
  <si>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</si>
  <si>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</si>
  <si>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</si>
  <si>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</si>
  <si>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</si>
  <si>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</si>
  <si>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</si>
  <si>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</si>
  <si>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</si>
  <si>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</si>
  <si>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</si>
  <si>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</si>
  <si>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</si>
  <si>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</si>
  <si>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</si>
  <si>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</si>
  <si>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</si>
  <si>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</si>
  <si>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</si>
  <si>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</si>
  <si>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</si>
  <si>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</si>
  <si>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</si>
  <si>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</si>
  <si>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</si>
  <si>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</si>
  <si>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</si>
  <si>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</si>
  <si>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</si>
  <si>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</si>
  <si>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</si>
  <si>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</si>
  <si>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</si>
  <si>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</si>
  <si>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</si>
  <si>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</si>
  <si>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</si>
  <si>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</si>
  <si>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</si>
  <si>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</si>
  <si>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</si>
  <si>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</si>
  <si>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</si>
  <si>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</si>
  <si>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</si>
  <si>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</si>
  <si>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</si>
  <si>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</si>
  <si>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</si>
  <si>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</si>
  <si>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</si>
  <si>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</si>
  <si>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</si>
  <si>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</si>
  <si>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</si>
  <si>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</si>
  <si>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</si>
  <si>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</si>
  <si>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</si>
  <si>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</si>
  <si>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</si>
  <si>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</si>
  <si>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</si>
  <si>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</si>
  <si>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</si>
  <si>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</si>
  <si>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</si>
  <si>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</si>
  <si>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</si>
  <si>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</si>
  <si>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</si>
  <si>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</si>
  <si>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</si>
  <si>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</si>
  <si>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</si>
  <si>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</si>
  <si>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</si>
  <si>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</si>
  <si>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</si>
  <si>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</si>
  <si>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</si>
  <si>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</si>
  <si>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</si>
  <si>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</si>
  <si>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</si>
  <si>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</si>
  <si>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</si>
  <si>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</si>
  <si>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</si>
  <si>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</si>
  <si>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</si>
  <si>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</si>
  <si>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</si>
  <si>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</si>
  <si>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</si>
  <si>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</si>
  <si>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</si>
  <si>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</si>
  <si>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</si>
  <si>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</si>
  <si>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</si>
  <si>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</si>
  <si>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</si>
  <si>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</si>
  <si>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</si>
  <si>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</si>
  <si>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</si>
  <si>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</si>
  <si>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</si>
  <si>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</si>
  <si>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</si>
  <si>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</si>
  <si>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</si>
  <si>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</si>
  <si>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</si>
  <si>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</si>
  <si>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</si>
  <si>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</si>
  <si>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</si>
  <si>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</si>
  <si>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</si>
  <si>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</si>
  <si>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</si>
  <si>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</si>
  <si>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</si>
  <si>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</si>
  <si>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</si>
  <si>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</si>
  <si>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</si>
  <si>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</si>
  <si>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</si>
  <si>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</si>
  <si>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</si>
  <si>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</si>
  <si>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</si>
  <si>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</si>
  <si>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</si>
  <si>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</si>
  <si>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</si>
  <si>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</si>
  <si>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</si>
  <si>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</si>
  <si>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</si>
  <si>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</si>
  <si>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</si>
  <si>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</si>
  <si>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</si>
  <si>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</si>
  <si>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</si>
  <si>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</si>
  <si>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</si>
  <si>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</si>
  <si>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</si>
  <si>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</si>
  <si>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</si>
  <si>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</si>
  <si>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</si>
  <si>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</si>
  <si>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</si>
  <si>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</si>
  <si>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</si>
  <si>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</si>
  <si>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</si>
  <si>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</si>
  <si>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</si>
  <si>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</si>
  <si>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</si>
  <si>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</si>
  <si>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</si>
  <si>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</si>
  <si>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</si>
  <si>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</si>
  <si>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</si>
  <si>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</si>
  <si>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</si>
  <si>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</si>
  <si>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</si>
  <si>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</si>
  <si>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</si>
  <si>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</si>
  <si>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</si>
  <si>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</si>
  <si>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</si>
  <si>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</si>
  <si>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</si>
  <si>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</si>
  <si>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</si>
  <si>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</si>
  <si>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</si>
  <si>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</si>
  <si>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</si>
  <si>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</si>
  <si>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</si>
  <si>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</si>
  <si>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</si>
  <si>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</si>
  <si>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</si>
  <si>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</si>
  <si>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</si>
  <si>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</si>
  <si>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</si>
  <si>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</si>
  <si>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</si>
  <si>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</si>
  <si>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</si>
  <si>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</si>
  <si>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</si>
  <si>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</si>
  <si>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</si>
  <si>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</si>
  <si>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</si>
  <si>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</si>
  <si>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</si>
  <si>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</si>
  <si>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</si>
  <si>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</si>
  <si>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</si>
  <si>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</si>
  <si>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</si>
  <si>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</si>
  <si>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</si>
  <si>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</si>
  <si>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</si>
  <si>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</si>
  <si>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</si>
  <si>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</si>
  <si>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</si>
  <si>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</si>
  <si>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</si>
  <si>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</si>
  <si>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</si>
  <si>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</si>
  <si>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</si>
  <si>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</si>
  <si>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</si>
  <si>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</si>
  <si>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</si>
  <si>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</si>
  <si>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</si>
  <si>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</si>
  <si>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</si>
  <si>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</si>
  <si>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</si>
  <si>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</si>
  <si>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</si>
  <si>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</si>
  <si>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</si>
  <si>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</si>
  <si>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</si>
  <si>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</si>
  <si>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</si>
  <si>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</si>
  <si>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</si>
  <si>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</si>
  <si>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</si>
  <si>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</si>
  <si>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</si>
  <si>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</si>
  <si>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</si>
  <si>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</si>
  <si>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</si>
  <si>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</si>
  <si>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</si>
  <si>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</si>
  <si>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</si>
  <si>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</si>
  <si>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</si>
  <si>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</si>
  <si>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</si>
  <si>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</si>
  <si>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</si>
  <si>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</si>
  <si>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</si>
  <si>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</si>
  <si>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</si>
  <si>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</si>
  <si>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</si>
  <si>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</si>
  <si>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</si>
  <si>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</si>
  <si>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</si>
  <si>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</si>
  <si>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</si>
  <si>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</si>
  <si>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</si>
  <si>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</si>
  <si>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</si>
  <si>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</si>
  <si>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</si>
  <si>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</si>
  <si>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</si>
  <si>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</si>
  <si>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</si>
  <si>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</si>
  <si>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</si>
  <si>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</si>
  <si>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</si>
  <si>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</si>
  <si>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</si>
  <si>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</si>
  <si>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</si>
  <si>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</si>
  <si>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</si>
  <si>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</si>
  <si>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</si>
  <si>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</si>
  <si>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</si>
  <si>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</si>
  <si>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</si>
  <si>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</si>
  <si>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</si>
  <si>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</si>
  <si>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</si>
  <si>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</si>
  <si>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</si>
  <si>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</si>
  <si>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</si>
  <si>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</si>
  <si>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</si>
  <si>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</si>
  <si>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</si>
  <si>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</si>
  <si>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</si>
  <si>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</si>
  <si>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</si>
  <si>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</si>
  <si>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</si>
  <si>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</si>
  <si>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</si>
  <si>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</si>
  <si>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</si>
  <si>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</si>
  <si>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</si>
  <si>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</si>
  <si>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</si>
  <si>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</si>
  <si>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</si>
  <si>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</si>
  <si>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</si>
  <si>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</si>
  <si>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</si>
  <si>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</si>
  <si>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</si>
  <si>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</si>
  <si>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</si>
  <si>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</si>
  <si>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</si>
  <si>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</si>
  <si>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</si>
  <si>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</si>
  <si>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</si>
  <si>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</si>
  <si>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</si>
  <si>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</si>
  <si>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</si>
  <si>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</si>
  <si>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</si>
  <si>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</si>
  <si>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</si>
  <si>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</si>
  <si>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</si>
  <si>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</si>
  <si>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</si>
  <si>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</si>
  <si>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</si>
  <si>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</si>
  <si>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</si>
  <si>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</si>
  <si>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</si>
  <si>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</si>
  <si>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</si>
  <si>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</si>
  <si>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</si>
  <si>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</si>
  <si>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</si>
  <si>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</si>
  <si>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</si>
  <si>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</si>
  <si>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</si>
  <si>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</si>
  <si>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</si>
  <si>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</si>
  <si>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</si>
  <si>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</si>
  <si>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</si>
  <si>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</si>
  <si>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</si>
  <si>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</si>
  <si>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</si>
  <si>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</si>
  <si>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</si>
  <si>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</si>
  <si>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</si>
  <si>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</si>
  <si>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</si>
  <si>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</si>
  <si>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</si>
  <si>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</si>
  <si>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</si>
  <si>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</si>
  <si>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</si>
  <si>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</si>
  <si>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</si>
  <si>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</si>
  <si>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</si>
  <si>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</si>
  <si>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</si>
  <si>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</si>
  <si>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</si>
  <si>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</si>
  <si>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</si>
  <si>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</si>
  <si>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</si>
  <si>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</si>
  <si>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</si>
  <si>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</si>
  <si>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</si>
  <si>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</si>
  <si>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</si>
  <si>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</si>
  <si>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</si>
  <si>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</si>
  <si>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</si>
  <si>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</si>
  <si>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</si>
  <si>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</si>
  <si>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</si>
  <si>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</si>
  <si>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</si>
  <si>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</si>
  <si>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</si>
  <si>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</si>
  <si>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</si>
  <si>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</si>
  <si>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</si>
  <si>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</si>
  <si>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</si>
  <si>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</si>
  <si>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</si>
  <si>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</si>
  <si>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</si>
  <si>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</si>
  <si>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</si>
  <si>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</si>
  <si>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</si>
  <si>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</si>
  <si>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</si>
  <si>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</si>
  <si>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</si>
  <si>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</si>
  <si>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</si>
  <si>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</si>
  <si>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</si>
  <si>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</si>
  <si>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</si>
  <si>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</si>
  <si>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</si>
  <si>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</si>
  <si>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</si>
  <si>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</si>
  <si>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</si>
  <si>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</si>
  <si>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</si>
  <si>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</si>
  <si>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</si>
  <si>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</si>
  <si>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</si>
  <si>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</si>
  <si>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</si>
  <si>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</si>
  <si>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</si>
  <si>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</si>
  <si>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</si>
  <si>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</si>
  <si>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</si>
  <si>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</si>
  <si>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</si>
  <si>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</si>
  <si>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</si>
  <si>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</si>
  <si>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</si>
  <si>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</si>
  <si>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</si>
  <si>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</si>
  <si>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</si>
  <si>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</si>
  <si>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</si>
  <si>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</si>
  <si>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</si>
  <si>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</si>
  <si>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</si>
  <si>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</si>
  <si>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</si>
  <si>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</si>
  <si>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</si>
  <si>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</si>
  <si>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</si>
  <si>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</si>
  <si>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</si>
  <si>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</si>
  <si>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</si>
  <si>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</si>
  <si>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</si>
  <si>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</si>
  <si>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</si>
  <si>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</si>
  <si>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</si>
  <si>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</si>
  <si>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</si>
  <si>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</si>
  <si>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</si>
  <si>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</si>
  <si>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</si>
  <si>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</si>
  <si>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</si>
  <si>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</si>
  <si>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</si>
  <si>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</si>
  <si>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</si>
  <si>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</si>
  <si>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</si>
  <si>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</si>
  <si>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</si>
  <si>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</si>
  <si>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</si>
  <si>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</si>
  <si>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</si>
  <si>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</si>
  <si>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</si>
  <si>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</si>
  <si>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</si>
  <si>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</si>
  <si>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</si>
  <si>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</si>
  <si>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</si>
  <si>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</si>
  <si>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</si>
  <si>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</si>
  <si>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</si>
  <si>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</si>
  <si>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</si>
  <si>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</si>
  <si>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</si>
  <si>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</si>
  <si>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</si>
  <si>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</si>
  <si>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</si>
  <si>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</si>
  <si>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</si>
  <si>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</si>
  <si>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</si>
  <si>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</si>
  <si>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</si>
  <si>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</si>
  <si>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</si>
  <si>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</si>
  <si>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</si>
  <si>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</si>
  <si>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</si>
  <si>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</si>
  <si>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</si>
  <si>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</si>
  <si>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</si>
  <si>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</si>
  <si>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</si>
  <si>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</si>
  <si>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</si>
  <si>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</si>
  <si>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</si>
  <si>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</si>
  <si>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</si>
  <si>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</si>
  <si>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</si>
  <si>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</si>
  <si>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</si>
  <si>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</si>
  <si>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</si>
  <si>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</si>
  <si>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</si>
  <si>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</si>
  <si>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</si>
  <si>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</si>
  <si>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</si>
  <si>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</si>
  <si>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</si>
  <si>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</si>
  <si>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</si>
  <si>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</si>
  <si>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</si>
  <si>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</si>
  <si>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</si>
  <si>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</si>
  <si>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</si>
  <si>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</si>
  <si>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</si>
  <si>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</si>
  <si>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</si>
  <si>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</si>
  <si>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</si>
  <si>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</si>
  <si>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</si>
  <si>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</si>
  <si>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</si>
  <si>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</si>
  <si>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</si>
  <si>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</si>
  <si>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</si>
  <si>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</si>
  <si>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</si>
  <si>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</si>
  <si>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</si>
  <si>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</si>
  <si>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</si>
  <si>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</si>
  <si>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</si>
  <si>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</si>
  <si>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</si>
  <si>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</si>
  <si>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</si>
  <si>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</si>
  <si>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</si>
  <si>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</si>
  <si>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</si>
  <si>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</si>
  <si>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</si>
  <si>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</si>
  <si>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</si>
  <si>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</si>
  <si>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</si>
  <si>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</si>
  <si>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</si>
  <si>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</si>
  <si>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</si>
  <si>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</si>
  <si>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</si>
  <si>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</si>
  <si>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</si>
  <si>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</si>
  <si>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</si>
  <si>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</si>
  <si>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</si>
  <si>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</si>
  <si>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</si>
  <si>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</si>
  <si>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</si>
  <si>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</si>
  <si>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</si>
  <si>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</si>
  <si>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</si>
  <si>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</si>
  <si>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</si>
  <si>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</si>
  <si>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</si>
  <si>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</si>
  <si>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</si>
  <si>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</si>
  <si>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</si>
  <si>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</si>
  <si>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</si>
  <si>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</si>
  <si>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</si>
  <si>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</si>
  <si>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</si>
  <si>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</si>
  <si>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</si>
  <si>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</si>
  <si>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</si>
  <si>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</si>
  <si>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</si>
  <si>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</si>
  <si>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</si>
  <si>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</si>
  <si>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</si>
  <si>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</si>
  <si>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</si>
  <si>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</si>
  <si>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</si>
  <si>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</si>
  <si>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</si>
  <si>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</si>
  <si>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</si>
  <si>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</si>
  <si>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</si>
  <si>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</si>
  <si>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</si>
  <si>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</si>
  <si>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</si>
  <si>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</si>
  <si>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</si>
  <si>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</si>
  <si>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</si>
  <si>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</si>
  <si>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</si>
  <si>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</si>
  <si>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</si>
  <si>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</si>
  <si>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</si>
  <si>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</si>
  <si>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</si>
  <si>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</si>
  <si>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</si>
  <si>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</si>
  <si>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</si>
  <si>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</si>
  <si>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</si>
  <si>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</si>
  <si>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</si>
  <si>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</si>
  <si>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</si>
  <si>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</si>
  <si>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</si>
  <si>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</si>
  <si>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</si>
  <si>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</si>
  <si>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</si>
  <si>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</si>
  <si>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</si>
  <si>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</si>
  <si>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</si>
  <si>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</si>
  <si>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</si>
  <si>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</si>
  <si>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</si>
  <si>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</si>
  <si>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</si>
  <si>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</si>
  <si>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</si>
  <si>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</si>
  <si>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</si>
  <si>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</si>
  <si>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</si>
  <si>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</si>
  <si>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</si>
  <si>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</si>
  <si>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</si>
  <si>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</si>
  <si>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</si>
  <si>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</si>
  <si>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</si>
  <si>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</si>
  <si>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</si>
  <si>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</si>
  <si>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</si>
  <si>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</si>
  <si>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</si>
  <si>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</si>
  <si>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</si>
  <si>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</si>
  <si>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</si>
  <si>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</si>
  <si>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</si>
  <si>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</si>
  <si>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</si>
  <si>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</si>
  <si>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</si>
  <si>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</si>
  <si>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</si>
  <si>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</si>
  <si>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</si>
  <si>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</si>
  <si>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</si>
  <si>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</si>
  <si>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</si>
  <si>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</si>
  <si>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</si>
  <si>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</si>
  <si>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</si>
  <si>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</si>
  <si>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</si>
  <si>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</si>
  <si>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</si>
  <si>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</si>
  <si>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</si>
  <si>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</si>
  <si>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</si>
  <si>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</si>
  <si>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</si>
  <si>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</si>
  <si>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</si>
  <si>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</si>
  <si>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</si>
  <si>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</si>
  <si>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</si>
  <si>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</si>
  <si>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</si>
  <si>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</si>
  <si>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</si>
  <si>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</si>
  <si>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</si>
  <si>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</si>
  <si>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</si>
  <si>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</si>
  <si>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</si>
  <si>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</si>
  <si>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</si>
  <si>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</si>
  <si>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</si>
  <si>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</si>
  <si>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</si>
  <si>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</si>
  <si>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</si>
  <si>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</si>
  <si>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</si>
  <si>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</si>
  <si>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</si>
  <si>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</si>
  <si>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</si>
  <si>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</si>
  <si>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</si>
  <si>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</si>
  <si>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</si>
  <si>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</si>
  <si>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</si>
  <si>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</si>
  <si>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</si>
  <si>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</si>
  <si>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</si>
  <si>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</si>
  <si>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</si>
  <si>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</si>
  <si>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</si>
  <si>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</si>
  <si>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</si>
  <si>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</si>
  <si>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</si>
  <si>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</si>
  <si>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</si>
  <si>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</si>
  <si>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</si>
  <si>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</si>
  <si>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</si>
  <si>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</si>
  <si>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</si>
  <si>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</si>
  <si>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</si>
  <si>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</si>
  <si>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</si>
  <si>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</si>
  <si>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</si>
  <si>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</si>
  <si>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</si>
  <si>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</si>
  <si>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</si>
  <si>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</si>
  <si>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</si>
  <si>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</si>
  <si>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</si>
  <si>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</si>
  <si>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</si>
  <si>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</si>
  <si>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</si>
  <si>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</si>
  <si>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</si>
  <si>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</si>
  <si>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</si>
  <si>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</si>
  <si>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</si>
  <si>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</si>
  <si>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</si>
  <si>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</si>
  <si>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</si>
  <si>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</si>
  <si>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</si>
  <si>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</si>
  <si>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</si>
  <si>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</si>
  <si>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</si>
  <si>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</si>
  <si>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</si>
  <si>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</si>
  <si>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</si>
  <si>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</si>
  <si>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</si>
  <si>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</si>
  <si>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</si>
  <si>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</si>
  <si>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</si>
  <si>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</si>
  <si>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</si>
  <si>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</si>
  <si>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</si>
  <si>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</si>
  <si>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</si>
  <si>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</si>
  <si>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</si>
  <si>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</si>
  <si>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</si>
  <si>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</si>
  <si>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</si>
  <si>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</si>
  <si>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</si>
  <si>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</si>
  <si>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</si>
  <si>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</si>
  <si>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</si>
  <si>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</si>
  <si>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</si>
  <si>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</si>
  <si>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</si>
  <si>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</si>
  <si>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</si>
  <si>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</si>
  <si>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</si>
  <si>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</si>
  <si>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</si>
  <si>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</si>
  <si>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</si>
  <si>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</si>
  <si>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</si>
  <si>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</si>
  <si>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</si>
  <si>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</si>
  <si>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</si>
  <si>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</si>
  <si>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</si>
  <si>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</si>
  <si>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</si>
  <si>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</si>
  <si>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</si>
  <si>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</si>
  <si>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</si>
  <si>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</si>
  <si>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</si>
  <si>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</si>
  <si>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</si>
  <si>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</si>
  <si>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</si>
  <si>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</si>
  <si>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</si>
  <si>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</si>
  <si>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</si>
  <si>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</si>
  <si>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</si>
  <si>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</si>
  <si>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</si>
  <si>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</si>
  <si>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</si>
  <si>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</si>
  <si>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</si>
  <si>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</si>
  <si>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</si>
  <si>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</si>
  <si>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</si>
  <si>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</si>
  <si>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</si>
  <si>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</si>
  <si>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</si>
  <si>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</si>
  <si>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</si>
  <si>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</si>
  <si>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</si>
  <si>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</si>
  <si>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</si>
  <si>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</si>
  <si>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</si>
  <si>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</si>
  <si>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</si>
  <si>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</si>
  <si>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</si>
  <si>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</si>
  <si>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</si>
  <si>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</si>
  <si>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</si>
  <si>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</si>
  <si>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</si>
  <si>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</si>
  <si>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</si>
  <si>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</si>
  <si>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</si>
  <si>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</si>
  <si>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</si>
  <si>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</si>
  <si>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</si>
  <si>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</si>
  <si>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</si>
  <si>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</si>
  <si>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</si>
  <si>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</si>
  <si>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</si>
  <si>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</si>
  <si>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</si>
  <si>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</si>
  <si>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</si>
  <si>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</si>
  <si>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</si>
  <si>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</si>
  <si>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</si>
  <si>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</si>
  <si>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</si>
  <si>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</si>
  <si>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</si>
  <si>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</si>
  <si>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</si>
  <si>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</si>
  <si>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</si>
  <si>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</si>
  <si>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</si>
  <si>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</si>
  <si>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</si>
  <si>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</si>
  <si>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</si>
  <si>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</si>
  <si>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</si>
  <si>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</si>
  <si>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</si>
  <si>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</si>
  <si>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</si>
  <si>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</si>
  <si>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</si>
  <si>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</si>
  <si>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</si>
  <si>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</si>
  <si>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</si>
  <si>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</si>
  <si>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</si>
  <si>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</si>
  <si>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</si>
  <si>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</si>
  <si>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</si>
  <si>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</si>
  <si>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</si>
  <si>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</si>
  <si>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</si>
  <si>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</si>
  <si>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</si>
  <si>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</si>
  <si>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</si>
  <si>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</si>
  <si>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</si>
  <si>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</si>
  <si>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</si>
  <si>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</si>
  <si>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</si>
  <si>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</si>
  <si>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</si>
  <si>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</si>
  <si>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</si>
  <si>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</si>
  <si>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</si>
  <si>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</si>
  <si>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</si>
  <si>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</si>
  <si>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</si>
  <si>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</si>
  <si>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</si>
  <si>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</si>
  <si>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</si>
  <si>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</si>
  <si>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</si>
  <si>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</si>
  <si>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</si>
  <si>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</si>
  <si>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</si>
  <si>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</si>
  <si>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</si>
  <si>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</si>
  <si>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</si>
  <si>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</si>
  <si>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</si>
  <si>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</si>
  <si>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</si>
  <si>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</si>
  <si>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</si>
  <si>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</si>
  <si>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</si>
  <si>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</si>
  <si>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</si>
  <si>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</si>
  <si>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</si>
  <si>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</si>
  <si>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</si>
  <si>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</si>
  <si>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</si>
  <si>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</si>
  <si>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</si>
  <si>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</si>
  <si>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</si>
  <si>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</si>
  <si>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</si>
  <si>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</si>
  <si>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</si>
  <si>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</si>
  <si>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</si>
  <si>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</si>
  <si>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</si>
  <si>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</si>
  <si>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</si>
  <si>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</si>
  <si>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</si>
  <si>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</si>
  <si>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</si>
  <si>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</si>
  <si>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</si>
  <si>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</si>
  <si>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</si>
  <si>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</si>
  <si>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</si>
  <si>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</si>
  <si>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</si>
  <si>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</si>
  <si>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</si>
  <si>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</si>
  <si>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</si>
  <si>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</si>
  <si>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</si>
  <si>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</si>
  <si>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</si>
  <si>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</si>
  <si>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</si>
  <si>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</si>
  <si>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</si>
  <si>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</si>
  <si>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</si>
  <si>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</si>
  <si>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</si>
  <si>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</si>
  <si>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</si>
  <si>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</si>
  <si>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</si>
  <si>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</si>
  <si>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</si>
  <si>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</si>
  <si>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</si>
  <si>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</si>
  <si>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</si>
  <si>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</si>
  <si>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</si>
  <si>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</si>
  <si>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</si>
  <si>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</si>
  <si>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</si>
  <si>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</si>
  <si>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</si>
  <si>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</si>
  <si>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</si>
  <si>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</si>
  <si>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</si>
  <si>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</si>
  <si>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</si>
  <si>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</si>
  <si>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</si>
  <si>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</si>
  <si>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</si>
  <si>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</si>
  <si>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</si>
  <si>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</si>
  <si>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</si>
  <si>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</si>
  <si>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</si>
  <si>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</si>
  <si>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</si>
  <si>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</si>
  <si>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</si>
  <si>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</si>
  <si>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</si>
  <si>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</si>
  <si>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</si>
  <si>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</si>
  <si>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</si>
  <si>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</si>
  <si>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</si>
  <si>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</si>
  <si>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</si>
  <si>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</si>
  <si>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</si>
  <si>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</si>
  <si>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</si>
  <si>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</si>
  <si>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</si>
  <si>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</si>
  <si>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</si>
  <si>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</si>
  <si>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</si>
  <si>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</si>
  <si>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</si>
  <si>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</si>
  <si>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</si>
  <si>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</si>
  <si>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</si>
  <si>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</si>
  <si>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</si>
  <si>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</si>
  <si>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</si>
  <si>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</si>
  <si>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</si>
  <si>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</si>
  <si>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</si>
  <si>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</si>
  <si>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</si>
  <si>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</si>
  <si>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</si>
  <si>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</si>
  <si>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</si>
  <si>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</si>
  <si>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</si>
  <si>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</si>
  <si>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</si>
  <si>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</si>
  <si>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</si>
  <si>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</si>
  <si>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</si>
  <si>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</si>
  <si>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</si>
  <si>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</si>
  <si>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</si>
  <si>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</si>
  <si>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</si>
  <si>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</si>
  <si>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</si>
  <si>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</si>
  <si>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</si>
  <si>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</si>
  <si>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</si>
  <si>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</si>
  <si>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</si>
  <si>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</si>
  <si>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</si>
  <si>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</si>
  <si>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</si>
  <si>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</si>
  <si>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</si>
  <si>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</si>
  <si>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</si>
  <si>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</si>
  <si>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</si>
  <si>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</si>
  <si>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</si>
  <si>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</si>
  <si>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</si>
  <si>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</si>
  <si>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</si>
  <si>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</si>
  <si>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</si>
  <si>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</si>
  <si>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</si>
  <si>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</si>
  <si>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</si>
  <si>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</si>
  <si>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</si>
  <si>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</si>
  <si>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</si>
  <si>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</si>
  <si>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</si>
  <si>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</si>
  <si>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</si>
  <si>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</si>
  <si>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</si>
  <si>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</si>
  <si>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</si>
  <si>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</si>
  <si>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</si>
  <si>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</si>
  <si>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</si>
  <si>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</si>
  <si>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</si>
  <si>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</si>
  <si>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</si>
  <si>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</si>
  <si>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</si>
  <si>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</si>
  <si>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</si>
  <si>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</si>
  <si>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</si>
  <si>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</si>
  <si>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</si>
  <si>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</si>
  <si>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</si>
  <si>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</si>
  <si>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</si>
  <si>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</si>
  <si>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</si>
  <si>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</si>
  <si>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</si>
  <si>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</si>
  <si>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</si>
  <si>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</si>
  <si>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</si>
  <si>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</si>
  <si>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</si>
  <si>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</si>
  <si>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</si>
  <si>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</si>
  <si>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</si>
  <si>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</si>
  <si>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</si>
  <si>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</si>
  <si>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</si>
  <si>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</si>
  <si>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</si>
  <si>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</si>
  <si>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</si>
  <si>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</si>
  <si>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</si>
  <si>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</si>
  <si>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</si>
  <si>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</si>
  <si>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</si>
  <si>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</si>
  <si>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</si>
  <si>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</si>
  <si>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</si>
  <si>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</si>
  <si>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</si>
  <si>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</si>
  <si>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</si>
  <si>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</si>
  <si>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</si>
  <si>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</si>
  <si>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</si>
  <si>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</si>
  <si>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</si>
  <si>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</si>
  <si>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</si>
  <si>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</si>
  <si>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</si>
  <si>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</si>
  <si>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</si>
  <si>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</si>
  <si>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</si>
  <si>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</si>
  <si>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</si>
  <si>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</si>
  <si>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</si>
  <si>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</si>
  <si>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</si>
  <si>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</si>
  <si>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</si>
  <si>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</si>
  <si>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</si>
  <si>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</si>
  <si>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</si>
  <si>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</si>
  <si>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</si>
  <si>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</si>
  <si>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</si>
  <si>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</si>
  <si>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</si>
  <si>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</si>
  <si>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</si>
  <si>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</si>
  <si>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</si>
  <si>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</si>
  <si>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</si>
  <si>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</si>
  <si>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</si>
  <si>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</si>
  <si>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</si>
  <si>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</si>
  <si>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</si>
  <si>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</si>
  <si>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</si>
  <si>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</si>
  <si>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</si>
  <si>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</si>
  <si>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</si>
  <si>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</si>
  <si>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</si>
  <si>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</si>
  <si>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</si>
  <si>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</si>
  <si>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</si>
  <si>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</si>
  <si>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</si>
  <si>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</si>
  <si>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</si>
  <si>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</si>
  <si>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</si>
  <si>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</si>
  <si>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</si>
  <si>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</si>
  <si>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</si>
  <si>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</si>
  <si>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</si>
  <si>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</si>
  <si>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</si>
  <si>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</si>
  <si>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</si>
  <si>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</si>
  <si>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</si>
  <si>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</si>
  <si>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</si>
  <si>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</si>
  <si>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</si>
  <si>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</si>
  <si>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</si>
  <si>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</si>
  <si>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</si>
  <si>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</si>
  <si>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</si>
  <si>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</si>
  <si>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</si>
  <si>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</si>
  <si>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</si>
  <si>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</si>
  <si>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</si>
  <si>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</si>
  <si>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</si>
  <si>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</si>
  <si>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</si>
  <si>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</si>
  <si>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</si>
  <si>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</si>
  <si>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</si>
  <si>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</si>
  <si>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</si>
  <si>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</si>
  <si>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</si>
  <si>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</si>
  <si>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</si>
  <si>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</si>
  <si>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</si>
  <si>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</si>
  <si>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</si>
  <si>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</si>
  <si>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</si>
  <si>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</si>
  <si>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</si>
  <si>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</si>
  <si>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</si>
  <si>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</si>
  <si>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</si>
  <si>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</si>
  <si>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</si>
  <si>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</si>
  <si>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</si>
  <si>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</si>
  <si>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</si>
  <si>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</si>
  <si>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</si>
  <si>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</si>
  <si>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</si>
  <si>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</si>
  <si>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</si>
  <si>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</si>
  <si>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</si>
  <si>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</si>
  <si>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</si>
  <si>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</si>
  <si>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</si>
  <si>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</si>
  <si>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</si>
  <si>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</si>
  <si>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</si>
  <si>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</si>
  <si>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</si>
  <si>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</si>
  <si>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</si>
  <si>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</si>
  <si>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</si>
  <si>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</si>
  <si>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</si>
  <si>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</si>
  <si>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</si>
  <si>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</si>
  <si>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</si>
  <si>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</si>
  <si>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</si>
  <si>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</si>
  <si>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</si>
  <si>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</si>
  <si>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</si>
  <si>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</si>
  <si>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</si>
  <si>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</si>
  <si>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</si>
  <si>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</si>
  <si>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</si>
  <si>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</si>
  <si>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</si>
  <si>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</si>
  <si>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</si>
  <si>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</si>
  <si>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</si>
  <si>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</si>
  <si>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</si>
  <si>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</si>
  <si>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</si>
  <si>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</si>
  <si>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</si>
  <si>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</si>
  <si>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</si>
  <si>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</si>
  <si>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</si>
  <si>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</si>
  <si>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</si>
  <si>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</si>
  <si>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</si>
  <si>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</si>
  <si>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</si>
  <si>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</si>
  <si>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</si>
  <si>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</si>
  <si>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</si>
  <si>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</si>
  <si>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</si>
  <si>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</si>
  <si>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</si>
  <si>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</si>
  <si>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</si>
  <si>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</si>
  <si>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</si>
  <si>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</si>
  <si>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</si>
  <si>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</si>
  <si>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</si>
  <si>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</si>
  <si>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</si>
  <si>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</si>
  <si>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</si>
  <si>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</si>
  <si>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</si>
  <si>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</si>
  <si>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</si>
  <si>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</si>
  <si>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</si>
  <si>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</si>
  <si>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</si>
  <si>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</si>
  <si>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</si>
  <si>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</si>
  <si>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</si>
  <si>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</si>
  <si>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</si>
  <si>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</si>
  <si>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</si>
  <si>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</si>
  <si>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</si>
  <si>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</si>
  <si>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</si>
  <si>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</si>
  <si>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</si>
  <si>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</si>
  <si>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</si>
  <si>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</si>
  <si>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</si>
  <si>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</si>
  <si>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</si>
  <si>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</si>
  <si>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</si>
  <si>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</si>
  <si>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</si>
  <si>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</si>
  <si>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</si>
  <si>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</si>
  <si>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</si>
  <si>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</si>
  <si>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</si>
  <si>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</si>
  <si>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</si>
  <si>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</si>
  <si>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</si>
  <si>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</si>
  <si>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</si>
  <si>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</si>
  <si>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</si>
  <si>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</si>
  <si>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</si>
  <si>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</si>
  <si>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</si>
  <si>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</si>
  <si>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</si>
  <si>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</si>
  <si>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</si>
  <si>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</si>
  <si>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</si>
  <si>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</si>
  <si>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</si>
  <si>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</si>
  <si>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</si>
  <si>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</si>
  <si>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</si>
  <si>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</si>
  <si>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</si>
  <si>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</si>
  <si>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</si>
  <si>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</si>
  <si>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</si>
  <si>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</si>
  <si>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</si>
  <si>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</si>
  <si>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</si>
  <si>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</si>
  <si>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</si>
  <si>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</si>
  <si>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</si>
  <si>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</si>
  <si>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</si>
  <si>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</si>
  <si>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</si>
  <si>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</si>
  <si>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</si>
  <si>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</si>
  <si>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</si>
  <si>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</si>
  <si>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</si>
  <si>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</si>
  <si>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</si>
  <si>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</si>
  <si>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</si>
  <si>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</si>
  <si>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</si>
  <si>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</si>
  <si>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</si>
  <si>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</si>
  <si>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</si>
  <si>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</si>
  <si>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</si>
  <si>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</si>
  <si>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</si>
  <si>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</si>
  <si>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</si>
  <si>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</si>
  <si>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</si>
  <si>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</si>
  <si>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</si>
  <si>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</si>
  <si>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</si>
  <si>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</si>
  <si>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</si>
  <si>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</si>
  <si>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</si>
  <si>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</si>
  <si>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</si>
  <si>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</si>
  <si>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</si>
  <si>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</si>
  <si>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</si>
  <si>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</si>
  <si>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</si>
  <si>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</si>
  <si>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</si>
  <si>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</si>
  <si>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</si>
  <si>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</si>
  <si>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</si>
  <si>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</si>
  <si>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</si>
  <si>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</si>
  <si>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</si>
  <si>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</si>
  <si>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</si>
  <si>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</si>
  <si>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</si>
  <si>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</si>
  <si>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</si>
  <si>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</si>
  <si>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</si>
  <si>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</si>
  <si>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</si>
  <si>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</si>
  <si>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</si>
  <si>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</si>
  <si>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</si>
  <si>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</si>
  <si>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</si>
  <si>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</si>
  <si>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</si>
  <si>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</si>
  <si>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</si>
  <si>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</si>
  <si>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</si>
  <si>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</si>
  <si>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</si>
  <si>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</si>
  <si>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</si>
  <si>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</si>
  <si>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</si>
  <si>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</si>
  <si>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</si>
  <si>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</si>
  <si>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</si>
  <si>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</si>
  <si>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</si>
  <si>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</si>
  <si>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</si>
  <si>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</si>
  <si>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</si>
  <si>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</si>
  <si>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</si>
  <si>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</si>
  <si>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</si>
  <si>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</si>
  <si>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</si>
  <si>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</si>
  <si>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</si>
  <si>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</si>
  <si>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</si>
  <si>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</si>
  <si>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</si>
  <si>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</si>
  <si>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</si>
  <si>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</si>
  <si>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</si>
  <si>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</si>
  <si>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</si>
  <si>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</si>
  <si>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</si>
  <si>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</si>
  <si>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</si>
  <si>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</si>
  <si>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</si>
  <si>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</si>
  <si>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</si>
  <si>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</si>
  <si>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</si>
  <si>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</si>
  <si>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</si>
  <si>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</si>
  <si>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</si>
  <si>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</si>
  <si>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</si>
  <si>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</si>
  <si>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</si>
  <si>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</si>
  <si>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</si>
  <si>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</si>
  <si>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</si>
  <si>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</si>
  <si>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</si>
  <si>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</si>
  <si>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</si>
  <si>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</si>
  <si>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</si>
  <si>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</si>
  <si>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</si>
  <si>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</si>
  <si>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</si>
  <si>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</si>
  <si>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</si>
  <si>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</si>
  <si>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</si>
  <si>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</si>
  <si>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</si>
  <si>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</si>
  <si>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</si>
  <si>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</si>
  <si>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</si>
  <si>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</si>
  <si>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</si>
  <si>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</si>
  <si>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</si>
  <si>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</si>
  <si>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</si>
  <si>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</si>
  <si>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</si>
  <si>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</si>
  <si>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</si>
  <si>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</si>
  <si>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</si>
  <si>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</si>
  <si>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</si>
  <si>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</si>
  <si>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</si>
  <si>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</si>
  <si>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</si>
  <si>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</si>
  <si>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</si>
  <si>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</si>
  <si>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</si>
  <si>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</si>
  <si>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</si>
  <si>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</si>
  <si>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</si>
  <si>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</si>
  <si>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</si>
  <si>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</si>
  <si>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</si>
  <si>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</si>
  <si>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</si>
  <si>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</si>
  <si>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</si>
  <si>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</si>
  <si>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</si>
  <si>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</si>
  <si>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</si>
  <si>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</si>
  <si>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</si>
  <si>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</si>
  <si>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</si>
  <si>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</si>
  <si>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</si>
  <si>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</si>
  <si>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</si>
  <si>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</si>
  <si>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</si>
  <si>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</si>
  <si>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</si>
  <si>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</si>
  <si>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</si>
  <si>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</si>
  <si>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</si>
  <si>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</si>
  <si>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</si>
  <si>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</si>
  <si>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</si>
  <si>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</si>
  <si>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</si>
  <si>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</si>
  <si>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</si>
  <si>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</si>
  <si>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</si>
  <si>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</si>
  <si>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</si>
  <si>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</si>
  <si>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</si>
  <si>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</si>
  <si>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</si>
  <si>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</si>
  <si>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</si>
  <si>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</si>
  <si>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</si>
  <si>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</si>
  <si>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</si>
  <si>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</si>
  <si>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</si>
  <si>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</si>
  <si>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</si>
  <si>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</si>
  <si>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</si>
  <si>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</si>
  <si>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</si>
  <si>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</si>
  <si>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</si>
  <si>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</si>
  <si>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</si>
  <si>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</si>
  <si>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</si>
  <si>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</si>
  <si>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</si>
  <si>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</si>
  <si>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</si>
  <si>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</si>
  <si>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</si>
  <si>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</si>
  <si>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</si>
  <si>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</si>
  <si>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</si>
  <si>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</si>
  <si>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</si>
  <si>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</si>
  <si>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</si>
  <si>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</si>
  <si>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</si>
  <si>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</si>
  <si>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</si>
  <si>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</si>
  <si>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</si>
  <si>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</si>
  <si>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</si>
  <si>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</si>
  <si>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</si>
  <si>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</si>
  <si>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</si>
  <si>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</si>
  <si>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</si>
  <si>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</si>
  <si>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</si>
  <si>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</si>
  <si>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</si>
  <si>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</si>
  <si>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</si>
  <si>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</si>
  <si>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</si>
  <si>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</si>
  <si>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</si>
  <si>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</si>
  <si>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</si>
  <si>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</si>
  <si>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</si>
  <si>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</si>
  <si>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</si>
  <si>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</si>
  <si>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</si>
  <si>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</si>
  <si>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</si>
  <si>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</si>
  <si>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</si>
  <si>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</si>
  <si>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</si>
  <si>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</si>
  <si>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</si>
  <si>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</si>
  <si>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</si>
  <si>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</si>
  <si>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</si>
  <si>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</si>
  <si>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</si>
  <si>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</si>
  <si>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</si>
  <si>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</si>
  <si>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</si>
  <si>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</si>
  <si>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</si>
  <si>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</si>
  <si>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</si>
  <si>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</si>
  <si>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</si>
  <si>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</si>
  <si>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</si>
  <si>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</si>
  <si>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</si>
  <si>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</si>
  <si>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</si>
  <si>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</si>
  <si>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</si>
  <si>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</si>
  <si>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</si>
  <si>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</si>
  <si>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</si>
  <si>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</si>
  <si>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</si>
  <si>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</si>
  <si>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</si>
  <si>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</si>
  <si>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</si>
  <si>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</si>
  <si>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</si>
  <si>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</si>
  <si>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</si>
  <si>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</si>
  <si>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</si>
  <si>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</si>
  <si>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</si>
  <si>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</si>
  <si>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</si>
  <si>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</si>
  <si>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</si>
  <si>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</si>
  <si>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</si>
  <si>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</si>
  <si>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</si>
  <si>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</si>
  <si>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</si>
  <si>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</si>
  <si>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</si>
  <si>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</si>
  <si>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</si>
  <si>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</si>
  <si>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</si>
  <si>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</si>
  <si>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</si>
  <si>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</si>
  <si>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</si>
  <si>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</si>
  <si>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</si>
  <si>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</si>
  <si>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</si>
  <si>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</si>
  <si>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</si>
  <si>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</si>
  <si>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</si>
  <si>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</si>
  <si>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</si>
  <si>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</si>
  <si>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</si>
  <si>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</si>
  <si>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</si>
  <si>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</si>
  <si>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</si>
  <si>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</si>
  <si>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</si>
  <si>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</si>
  <si>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</si>
  <si>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</si>
  <si>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</si>
  <si>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</si>
  <si>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</si>
  <si>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</si>
  <si>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</si>
  <si>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</si>
  <si>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</si>
  <si>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</si>
  <si>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</si>
  <si>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</si>
  <si>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</si>
  <si>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</si>
  <si>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</si>
  <si>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</si>
  <si>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</si>
  <si>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</si>
  <si>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</si>
  <si>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</si>
  <si>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</si>
  <si>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</si>
  <si>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</si>
  <si>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</si>
  <si>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</si>
  <si>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</si>
  <si>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</si>
  <si>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</si>
  <si>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</si>
  <si>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</si>
  <si>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</si>
  <si>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</si>
  <si>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</si>
  <si>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</si>
  <si>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</si>
  <si>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</si>
  <si>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</si>
  <si>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</si>
  <si>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</si>
  <si>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</si>
  <si>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</si>
  <si>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</si>
  <si>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</si>
  <si>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</si>
  <si>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</si>
  <si>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</si>
  <si>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</si>
  <si>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</si>
  <si>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</si>
  <si>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</si>
  <si>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</si>
  <si>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</si>
  <si>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</si>
  <si>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</si>
  <si>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</si>
  <si>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</si>
  <si>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</si>
  <si>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</si>
  <si>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</si>
  <si>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</si>
  <si>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</si>
  <si>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</si>
  <si>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</si>
  <si>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</si>
  <si>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</si>
  <si>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</si>
  <si>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</si>
  <si>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</si>
  <si>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</si>
  <si>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</si>
  <si>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</si>
  <si>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</si>
  <si>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</si>
  <si>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</si>
  <si>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</si>
  <si>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</si>
  <si>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</si>
  <si>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</si>
  <si>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</si>
  <si>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</si>
  <si>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</si>
  <si>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</si>
  <si>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</si>
  <si>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</si>
  <si>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</si>
  <si>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</si>
  <si>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</si>
  <si>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</si>
  <si>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</si>
  <si>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</si>
  <si>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</si>
  <si>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</si>
  <si>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</si>
  <si>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</si>
  <si>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</si>
  <si>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</si>
  <si>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</si>
  <si>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</si>
  <si>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</si>
  <si>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</si>
  <si>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</si>
  <si>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</si>
  <si>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</si>
  <si>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</si>
  <si>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</si>
  <si>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</si>
  <si>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</si>
  <si>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</si>
  <si>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</si>
  <si>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</si>
  <si>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</si>
  <si>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</si>
  <si>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</si>
  <si>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</si>
  <si>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</si>
  <si>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</si>
  <si>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</si>
  <si>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</si>
  <si>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</si>
  <si>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</si>
  <si>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</si>
  <si>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</si>
  <si>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</si>
  <si>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</si>
  <si>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</si>
  <si>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</si>
  <si>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</si>
  <si>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</si>
  <si>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</si>
  <si>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</si>
  <si>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</si>
  <si>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</si>
  <si>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</si>
  <si>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</si>
  <si>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</si>
  <si>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</si>
  <si>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</si>
  <si>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</si>
  <si>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</si>
  <si>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</si>
  <si>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</si>
  <si>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</si>
  <si>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</si>
  <si>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</si>
  <si>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</si>
  <si>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</si>
  <si>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</si>
  <si>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</si>
  <si>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</si>
  <si>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</si>
  <si>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</si>
  <si>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</si>
  <si>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</si>
  <si>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</si>
  <si>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</si>
  <si>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</si>
  <si>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</si>
  <si>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</si>
  <si>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</si>
  <si>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</si>
  <si>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</si>
  <si>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</si>
  <si>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</si>
  <si>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</si>
  <si>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</si>
  <si>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</si>
  <si>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</si>
  <si>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</si>
  <si>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</si>
  <si>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</si>
  <si>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</si>
  <si>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</si>
  <si>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</si>
  <si>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</si>
  <si>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</si>
  <si>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</si>
  <si>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</si>
  <si>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</si>
  <si>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</si>
  <si>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</si>
  <si>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</si>
  <si>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</si>
  <si>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</si>
  <si>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</si>
  <si>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</si>
  <si>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</si>
  <si>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</si>
  <si>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</si>
  <si>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</si>
  <si>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</si>
  <si>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</si>
  <si>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</si>
  <si>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</si>
  <si>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</si>
  <si>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</si>
  <si>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</si>
  <si>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</si>
  <si>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</si>
  <si>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</si>
  <si>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</si>
  <si>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</si>
  <si>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</si>
  <si>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</si>
  <si>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</si>
  <si>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</si>
  <si>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</si>
  <si>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</si>
  <si>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</si>
  <si>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</si>
  <si>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</si>
  <si>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</si>
  <si>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</si>
  <si>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</si>
  <si>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</si>
  <si>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</si>
  <si>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</si>
  <si>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</si>
  <si>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</si>
  <si>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</si>
  <si>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</si>
  <si>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</si>
  <si>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</si>
  <si>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</si>
  <si>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</si>
  <si>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</si>
  <si>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</si>
  <si>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</si>
  <si>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</si>
  <si>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</si>
  <si>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</si>
  <si>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</si>
  <si>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</si>
  <si>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</si>
  <si>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</si>
  <si>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</si>
  <si>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</si>
  <si>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</si>
  <si>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</si>
  <si>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</si>
  <si>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</si>
  <si>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</si>
  <si>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</si>
  <si>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</si>
  <si>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</si>
  <si>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</si>
  <si>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</si>
  <si>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</si>
  <si>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</si>
  <si>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</si>
  <si>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</si>
  <si>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</si>
  <si>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</si>
  <si>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</si>
  <si>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</si>
  <si>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</si>
  <si>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</si>
  <si>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</si>
  <si>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</si>
  <si>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</si>
  <si>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</si>
  <si>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</si>
  <si>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</si>
  <si>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</si>
  <si>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</si>
  <si>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</si>
  <si>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</si>
  <si>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</si>
  <si>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</si>
  <si>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</si>
  <si>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</si>
  <si>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</si>
  <si>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</si>
  <si>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</si>
  <si>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</si>
  <si>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</si>
  <si>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</si>
  <si>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</si>
  <si>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</si>
  <si>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</si>
  <si>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</si>
  <si>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</si>
  <si>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</si>
  <si>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</si>
  <si>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</si>
  <si>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</si>
  <si>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</si>
  <si>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</si>
  <si>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</si>
  <si>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</si>
  <si>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</si>
  <si>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</si>
  <si>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</si>
  <si>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</si>
  <si>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</si>
  <si>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</si>
  <si>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</si>
  <si>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</si>
  <si>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</si>
  <si>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</si>
  <si>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</si>
  <si>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</si>
  <si>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</si>
  <si>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</si>
  <si>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</si>
  <si>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</si>
  <si>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</si>
  <si>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</si>
  <si>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</si>
  <si>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</si>
  <si>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</si>
  <si>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</si>
  <si>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</si>
  <si>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</si>
  <si>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</si>
  <si>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</si>
  <si>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</si>
  <si>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</si>
  <si>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</si>
  <si>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</si>
  <si>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</si>
  <si>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</si>
  <si>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</si>
  <si>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</si>
  <si>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</si>
  <si>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</si>
  <si>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</si>
  <si>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</si>
  <si>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</si>
  <si>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</si>
  <si>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</si>
  <si>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</si>
  <si>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</si>
  <si>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</si>
  <si>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</si>
  <si>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</si>
  <si>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</si>
  <si>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</si>
  <si>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</si>
  <si>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</si>
  <si>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</si>
  <si>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</si>
  <si>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</si>
  <si>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</si>
  <si>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</si>
  <si>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</si>
  <si>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</si>
  <si>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</si>
  <si>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</si>
  <si>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</si>
  <si>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</si>
  <si>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</si>
  <si>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</si>
  <si>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</si>
  <si>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</si>
  <si>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</si>
  <si>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</si>
  <si>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</si>
  <si>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</si>
  <si>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</si>
  <si>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</si>
  <si>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</si>
  <si>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</si>
  <si>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</si>
  <si>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</si>
  <si>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</si>
  <si>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</si>
  <si>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</si>
  <si>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</si>
  <si>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</si>
  <si>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</si>
  <si>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</si>
  <si>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</si>
  <si>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</si>
  <si>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</si>
  <si>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</si>
  <si>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</si>
  <si>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</si>
  <si>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</si>
  <si>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</si>
  <si>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</si>
  <si>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</si>
  <si>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</si>
  <si>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</si>
  <si>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</si>
  <si>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</si>
  <si>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</si>
  <si>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</si>
  <si>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</si>
  <si>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</si>
  <si>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</si>
  <si>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</si>
  <si>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</si>
  <si>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</si>
  <si>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</si>
  <si>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</si>
  <si>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</si>
  <si>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</si>
  <si>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</si>
  <si>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</si>
  <si>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</si>
  <si>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</si>
  <si>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</si>
  <si>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</si>
  <si>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</si>
  <si>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</si>
  <si>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</si>
  <si>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</si>
  <si>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</si>
  <si>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</si>
  <si>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</si>
  <si>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</si>
  <si>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</si>
  <si>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</si>
  <si>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</si>
  <si>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</si>
  <si>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</si>
  <si>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</si>
  <si>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</si>
  <si>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</si>
  <si>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</si>
  <si>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</si>
  <si>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</si>
  <si>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</si>
  <si>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</si>
  <si>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</si>
  <si>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</si>
  <si>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</si>
  <si>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</si>
  <si>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</si>
  <si>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</si>
  <si>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</si>
  <si>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</si>
  <si>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</si>
  <si>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</si>
  <si>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</si>
  <si>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</si>
  <si>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</si>
  <si>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</si>
  <si>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</si>
  <si>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</si>
  <si>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</si>
  <si>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</si>
  <si>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</si>
  <si>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</si>
  <si>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</si>
  <si>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</si>
  <si>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</si>
  <si>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</si>
  <si>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</si>
  <si>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</si>
  <si>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</si>
  <si>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</si>
  <si>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</si>
  <si>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</si>
  <si>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</si>
  <si>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</si>
  <si>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</si>
  <si>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</si>
  <si>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</si>
  <si>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</si>
  <si>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</si>
  <si>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</si>
  <si>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</si>
  <si>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</si>
  <si>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</si>
  <si>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</si>
  <si>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</si>
  <si>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</si>
  <si>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</si>
  <si>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</si>
  <si>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</si>
  <si>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</si>
  <si>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</si>
  <si>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</si>
  <si>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</si>
  <si>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</si>
  <si>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</si>
  <si>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</si>
  <si>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</si>
  <si>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</si>
  <si>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</si>
  <si>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</si>
  <si>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</si>
  <si>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</si>
  <si>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</si>
  <si>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</si>
  <si>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</si>
  <si>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</si>
  <si>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</si>
  <si>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</si>
  <si>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</si>
  <si>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</si>
  <si>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</si>
  <si>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</si>
  <si>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</si>
  <si>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</si>
  <si>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</si>
  <si>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</si>
  <si>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</si>
  <si>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</si>
  <si>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</si>
  <si>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</si>
  <si>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</si>
  <si>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</si>
  <si>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</si>
  <si>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</si>
  <si>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</si>
  <si>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</si>
  <si>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</si>
  <si>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</si>
  <si>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</si>
  <si>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</si>
  <si>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</si>
  <si>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</si>
  <si>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</si>
  <si>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</si>
  <si>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</si>
  <si>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</si>
  <si>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</si>
  <si>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</si>
  <si>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</si>
  <si>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</si>
  <si>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</si>
  <si>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</si>
  <si>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</si>
  <si>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</si>
  <si>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</si>
  <si>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</si>
  <si>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</si>
  <si>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</si>
  <si>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</si>
  <si>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</si>
  <si>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</si>
  <si>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</si>
  <si>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</si>
  <si>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</si>
  <si>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</si>
  <si>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</si>
  <si>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</si>
  <si>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</si>
  <si>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</si>
  <si>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</si>
  <si>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</si>
  <si>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</si>
  <si>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</si>
  <si>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</si>
  <si>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</si>
  <si>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</si>
  <si>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</si>
  <si>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</si>
  <si>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</si>
  <si>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</si>
  <si>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</si>
  <si>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</si>
  <si>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</si>
  <si>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</si>
  <si>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</si>
  <si>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</si>
  <si>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</si>
  <si>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</si>
  <si>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</si>
  <si>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</si>
  <si>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</si>
  <si>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</si>
  <si>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</si>
  <si>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</si>
  <si>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</si>
  <si>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</si>
  <si>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</si>
  <si>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</si>
  <si>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</si>
  <si>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</si>
  <si>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</si>
  <si>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</si>
  <si>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</si>
  <si>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</si>
  <si>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</si>
  <si>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</si>
  <si>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</si>
  <si>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</si>
  <si>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</si>
  <si>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</si>
  <si>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</si>
  <si>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</si>
  <si>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</si>
  <si>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</si>
  <si>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</si>
  <si>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</si>
  <si>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</si>
  <si>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</si>
  <si>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</si>
  <si>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</si>
  <si>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</si>
  <si>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</si>
  <si>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</si>
  <si>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</si>
  <si>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</si>
  <si>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</si>
  <si>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</si>
  <si>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</si>
  <si>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</si>
  <si>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</si>
  <si>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</si>
  <si>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</si>
  <si>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</si>
  <si>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</si>
  <si>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</si>
  <si>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</si>
  <si>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</si>
  <si>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</si>
  <si>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</si>
  <si>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</si>
  <si>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</si>
  <si>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</si>
  <si>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</si>
  <si>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</si>
  <si>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</si>
  <si>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</si>
  <si>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</si>
  <si>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</si>
  <si>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</si>
  <si>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</si>
  <si>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</si>
  <si>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</si>
  <si>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</si>
  <si>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</si>
  <si>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</si>
  <si>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</si>
  <si>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</si>
  <si>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</si>
  <si>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</si>
  <si>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</si>
  <si>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</si>
  <si>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</si>
  <si>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</si>
  <si>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</si>
  <si>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</si>
  <si>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</si>
  <si>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</si>
  <si>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</si>
  <si>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</si>
  <si>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</si>
  <si>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</si>
  <si>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</si>
  <si>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</si>
  <si>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</si>
  <si>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</si>
  <si>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</si>
  <si>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</si>
  <si>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</si>
  <si>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</si>
  <si>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</si>
  <si>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</si>
  <si>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</si>
  <si>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</si>
  <si>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</si>
  <si>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</si>
  <si>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</si>
  <si>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</si>
  <si>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</si>
  <si>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</si>
  <si>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</si>
  <si>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</si>
  <si>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</si>
  <si>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</si>
  <si>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</si>
  <si>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</si>
  <si>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</si>
  <si>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</si>
  <si>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</si>
  <si>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</si>
  <si>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</si>
  <si>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</si>
  <si>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</si>
  <si>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</si>
  <si>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</si>
  <si>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</si>
  <si>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</si>
  <si>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</si>
  <si>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</si>
  <si>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</si>
  <si>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</si>
  <si>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</si>
  <si>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</si>
  <si>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</si>
  <si>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</si>
  <si>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</si>
  <si>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</si>
  <si>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</si>
  <si>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</si>
  <si>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</si>
  <si>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</si>
  <si>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</si>
  <si>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</si>
  <si>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</si>
  <si>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</si>
  <si>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</si>
  <si>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</si>
  <si>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</si>
  <si>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</si>
  <si>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</si>
  <si>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</si>
  <si>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</si>
  <si>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</si>
  <si>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</si>
  <si>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</si>
  <si>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</si>
  <si>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</si>
  <si>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</si>
  <si>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</si>
  <si>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</si>
  <si>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</si>
  <si>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</si>
  <si>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</si>
  <si>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</si>
  <si>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</si>
  <si>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</si>
  <si>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</si>
  <si>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</si>
  <si>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</si>
  <si>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</si>
  <si>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</si>
  <si>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</si>
  <si>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</si>
  <si>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</si>
  <si>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</si>
  <si>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</si>
  <si>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</si>
  <si>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</si>
  <si>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</si>
  <si>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</si>
  <si>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</si>
  <si>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</si>
  <si>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</si>
  <si>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</si>
  <si>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</si>
  <si>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</si>
  <si>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</si>
  <si>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</si>
  <si>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</si>
  <si>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</si>
  <si>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</si>
  <si>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</si>
  <si>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</si>
  <si>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</si>
  <si>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</si>
  <si>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</si>
  <si>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</si>
  <si>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</si>
  <si>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</si>
  <si>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</si>
  <si>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</si>
  <si>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</si>
  <si>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</si>
  <si>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</si>
  <si>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</si>
  <si>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</si>
  <si>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</si>
  <si>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</si>
  <si>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</si>
  <si>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</si>
  <si>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</si>
  <si>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</si>
  <si>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</si>
  <si>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</si>
  <si>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</si>
  <si>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</si>
  <si>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</si>
  <si>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</si>
  <si>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</si>
  <si>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</si>
  <si>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</si>
  <si>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</si>
  <si>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</si>
  <si>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</si>
  <si>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</si>
  <si>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</si>
  <si>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</si>
  <si>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</si>
  <si>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</si>
  <si>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</si>
  <si>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</si>
  <si>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</si>
  <si>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</si>
  <si>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</si>
  <si>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</si>
  <si>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</si>
  <si>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</si>
  <si>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</si>
  <si>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</si>
  <si>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</si>
  <si>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</si>
  <si>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</si>
  <si>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</si>
  <si>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</si>
  <si>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</si>
  <si>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</si>
  <si>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</si>
  <si>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</si>
  <si>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</si>
  <si>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</si>
  <si>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</si>
  <si>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</si>
  <si>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</si>
  <si>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</si>
  <si>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</si>
  <si>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</si>
  <si>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</si>
  <si>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</si>
  <si>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</si>
  <si>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</si>
  <si>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</si>
  <si>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</si>
  <si>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</si>
  <si>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</si>
  <si>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</si>
  <si>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</si>
  <si>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</si>
  <si>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</si>
  <si>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</si>
  <si>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</si>
  <si>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</si>
  <si>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</si>
  <si>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</si>
  <si>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</si>
  <si>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</si>
  <si>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</si>
  <si>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</si>
  <si>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</si>
  <si>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</si>
  <si>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</si>
  <si>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</si>
  <si>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</si>
  <si>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</si>
  <si>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</si>
  <si>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</si>
  <si>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</si>
  <si>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</si>
  <si>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</si>
  <si>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</si>
  <si>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</si>
  <si>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</si>
  <si>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</si>
  <si>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</si>
  <si>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</si>
  <si>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</si>
  <si>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</si>
  <si>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</si>
  <si>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</si>
  <si>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</si>
  <si>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</si>
  <si>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</si>
  <si>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</si>
  <si>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</si>
  <si>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</si>
  <si>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</si>
  <si>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</si>
  <si>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</si>
  <si>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</si>
  <si>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</si>
  <si>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</si>
  <si>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</si>
  <si>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</si>
  <si>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</si>
  <si>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</si>
  <si>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</si>
  <si>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</si>
  <si>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</si>
  <si>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</si>
  <si>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</si>
  <si>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</si>
  <si>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</si>
  <si>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</si>
  <si>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</si>
  <si>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</si>
  <si>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</si>
  <si>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</si>
  <si>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</si>
  <si>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</si>
  <si>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</si>
  <si>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</si>
  <si>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</si>
  <si>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</si>
  <si>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</si>
  <si>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</si>
  <si>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</si>
  <si>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</si>
  <si>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</si>
  <si>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</si>
  <si>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</si>
  <si>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</si>
  <si>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</si>
  <si>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</si>
  <si>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</si>
  <si>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</si>
  <si>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</si>
  <si>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</si>
  <si>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</si>
  <si>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</si>
  <si>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</si>
  <si>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</si>
  <si>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</si>
  <si>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</si>
  <si>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</si>
  <si>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</si>
  <si>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</si>
  <si>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</si>
  <si>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</si>
  <si>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</si>
  <si>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</si>
  <si>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</si>
  <si>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</si>
  <si>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</si>
  <si>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</si>
  <si>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</si>
  <si>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</si>
  <si>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</si>
  <si>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</si>
  <si>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</si>
  <si>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</si>
  <si>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</si>
  <si>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</si>
  <si>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</si>
  <si>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</si>
  <si>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</si>
  <si>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</si>
  <si>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</si>
  <si>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</si>
  <si>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</si>
  <si>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</si>
  <si>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</si>
  <si>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</si>
  <si>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</si>
  <si>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</si>
  <si>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</si>
  <si>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</si>
  <si>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</si>
  <si>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</si>
  <si>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</si>
  <si>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</si>
  <si>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</si>
  <si>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</si>
  <si>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</si>
  <si>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</si>
  <si>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</si>
  <si>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</si>
  <si>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</si>
  <si>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</si>
  <si>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</si>
  <si>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</si>
  <si>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</si>
  <si>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</si>
  <si>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</si>
  <si>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</si>
  <si>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</si>
  <si>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</si>
  <si>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</si>
  <si>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</si>
  <si>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</si>
  <si>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</si>
  <si>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</si>
  <si>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</si>
  <si>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</si>
  <si>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</si>
  <si>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</si>
  <si>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</si>
  <si>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</si>
  <si>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</si>
  <si>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</si>
  <si>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</si>
  <si>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</si>
  <si>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</si>
  <si>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</si>
  <si>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</si>
  <si>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</si>
  <si>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</si>
  <si>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</si>
  <si>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</si>
  <si>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</si>
  <si>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</si>
  <si>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</si>
  <si>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</si>
  <si>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</si>
  <si>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</si>
  <si>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</si>
  <si>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</si>
  <si>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</si>
  <si>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</si>
  <si>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</si>
  <si>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</si>
  <si>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</si>
  <si>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</si>
  <si>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</si>
  <si>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</si>
  <si>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</si>
  <si>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</si>
  <si>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</si>
  <si>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</si>
  <si>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</si>
  <si>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</si>
  <si>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</si>
  <si>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</si>
  <si>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</si>
  <si>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</si>
  <si>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</si>
  <si>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</si>
  <si>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</si>
  <si>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</si>
  <si>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</si>
  <si>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</si>
  <si>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</si>
  <si>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</si>
  <si>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</si>
  <si>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</si>
  <si>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</si>
  <si>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</si>
  <si>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</si>
  <si>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</si>
  <si>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</si>
  <si>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</si>
  <si>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</si>
  <si>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</si>
  <si>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</si>
  <si>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</si>
  <si>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</si>
  <si>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</si>
  <si>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</si>
  <si>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</si>
  <si>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</si>
  <si>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</si>
  <si>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</si>
  <si>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</si>
  <si>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</si>
  <si>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</si>
  <si>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</si>
  <si>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</si>
  <si>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</si>
  <si>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</si>
  <si>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</si>
  <si>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</si>
  <si>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</si>
  <si>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</si>
  <si>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</si>
  <si>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</si>
  <si>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</si>
  <si>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</si>
  <si>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</si>
  <si>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</si>
  <si>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</si>
  <si>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</si>
  <si>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</si>
  <si>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</si>
  <si>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</si>
  <si>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</si>
  <si>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</si>
  <si>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</si>
  <si>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</si>
  <si>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</si>
  <si>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</si>
  <si>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</si>
  <si>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</si>
  <si>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</si>
  <si>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</si>
  <si>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</si>
  <si>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</si>
  <si>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</si>
  <si>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</si>
  <si>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</si>
  <si>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</si>
  <si>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</si>
  <si>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</si>
  <si>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</si>
  <si>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</si>
  <si>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</si>
  <si>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</si>
  <si>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</si>
  <si>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</si>
  <si>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</si>
  <si>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</si>
  <si>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</si>
  <si>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</si>
  <si>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</si>
  <si>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</si>
  <si>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</si>
  <si>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</si>
  <si>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</si>
  <si>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</si>
  <si>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</si>
  <si>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</si>
  <si>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</si>
  <si>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</si>
  <si>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</si>
  <si>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</si>
  <si>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</si>
  <si>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</si>
  <si>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</si>
  <si>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</si>
  <si>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</si>
  <si>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</si>
  <si>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</si>
  <si>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</si>
  <si>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</si>
  <si>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</si>
  <si>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</si>
  <si>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</si>
  <si>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</si>
  <si>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</si>
  <si>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</si>
  <si>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</si>
  <si>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</si>
  <si>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</si>
  <si>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</si>
  <si>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</si>
  <si>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</si>
  <si>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</si>
  <si>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</si>
  <si>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</si>
  <si>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</si>
  <si>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</si>
  <si>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</si>
  <si>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</si>
  <si>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</si>
  <si>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</si>
  <si>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</si>
  <si>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</si>
  <si>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</si>
  <si>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</si>
  <si>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</si>
  <si>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</si>
  <si>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</si>
  <si>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</si>
  <si>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</si>
  <si>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</si>
  <si>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</si>
  <si>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</si>
  <si>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</si>
  <si>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</si>
  <si>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</si>
  <si>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</si>
  <si>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</si>
  <si>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</si>
  <si>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</si>
  <si>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</si>
  <si>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</si>
  <si>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</si>
  <si>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</si>
  <si>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</si>
  <si>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</si>
  <si>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</si>
  <si>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</si>
  <si>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</si>
  <si>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</si>
  <si>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</si>
  <si>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</si>
  <si>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</si>
  <si>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</si>
  <si>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</si>
  <si>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</si>
  <si>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</si>
  <si>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</si>
  <si>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</si>
  <si>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</si>
  <si>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</si>
  <si>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</si>
  <si>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</si>
  <si>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</si>
  <si>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</si>
  <si>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</si>
  <si>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</si>
  <si>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</si>
  <si>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</si>
  <si>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</si>
  <si>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</si>
  <si>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</si>
  <si>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</si>
  <si>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</si>
  <si>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</si>
  <si>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</si>
  <si>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</si>
  <si>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</si>
  <si>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</si>
  <si>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</si>
  <si>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</si>
  <si>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</si>
  <si>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</si>
  <si>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</si>
  <si>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</si>
  <si>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</si>
  <si>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</si>
  <si>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</si>
  <si>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</si>
  <si>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</si>
  <si>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</si>
  <si>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</si>
  <si>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</si>
  <si>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</si>
  <si>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</si>
  <si>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</si>
  <si>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</si>
  <si>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</si>
  <si>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</si>
  <si>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</si>
  <si>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</si>
  <si>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</si>
  <si>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</si>
  <si>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</si>
  <si>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</si>
  <si>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</si>
  <si>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</si>
  <si>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</si>
  <si>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</si>
  <si>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</si>
  <si>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</si>
  <si>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</si>
  <si>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</si>
  <si>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</si>
  <si>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</si>
  <si>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</si>
  <si>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</si>
  <si>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</si>
  <si>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</si>
  <si>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</si>
  <si>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</si>
  <si>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</si>
  <si>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</si>
  <si>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</si>
  <si>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</si>
  <si>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</si>
  <si>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</si>
  <si>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</si>
  <si>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</si>
  <si>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</si>
  <si>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</si>
  <si>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</si>
  <si>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</si>
  <si>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</si>
  <si>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</si>
  <si>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</si>
  <si>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</si>
  <si>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</si>
  <si>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</si>
  <si>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</si>
  <si>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</si>
  <si>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</si>
  <si>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</si>
  <si>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</si>
  <si>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</si>
  <si>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</si>
  <si>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</si>
  <si>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</si>
  <si>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</si>
  <si>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</si>
  <si>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</si>
  <si>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</si>
  <si>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</si>
  <si>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</si>
  <si>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</si>
  <si>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</si>
  <si>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</si>
  <si>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</si>
  <si>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</si>
  <si>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</si>
  <si>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</si>
  <si>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</si>
  <si>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</si>
  <si>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</si>
  <si>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</si>
  <si>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</si>
  <si>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</si>
  <si>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</si>
  <si>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</si>
  <si>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</si>
  <si>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</si>
  <si>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</si>
  <si>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</si>
  <si>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</si>
  <si>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</si>
  <si>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</si>
  <si>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</si>
  <si>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</si>
  <si>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</si>
  <si>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</si>
  <si>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</si>
  <si>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</si>
  <si>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</si>
  <si>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</si>
  <si>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</si>
  <si>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</si>
  <si>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</si>
  <si>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</si>
  <si>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</si>
  <si>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</si>
  <si>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</si>
  <si>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</si>
  <si>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</si>
  <si>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</si>
  <si>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</si>
  <si>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</si>
  <si>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</si>
  <si>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</si>
  <si>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</si>
  <si>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</si>
  <si>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</si>
  <si>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</si>
  <si>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</si>
  <si>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</si>
  <si>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</si>
  <si>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</si>
  <si>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</si>
  <si>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</si>
  <si>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</si>
  <si>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</si>
  <si>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</si>
  <si>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</si>
  <si>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</si>
  <si>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</si>
  <si>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</si>
  <si>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</si>
  <si>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</si>
  <si>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</si>
  <si>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</si>
  <si>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</si>
  <si>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</si>
  <si>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</si>
  <si>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</si>
  <si>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</si>
  <si>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</si>
  <si>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</si>
  <si>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</si>
  <si>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</si>
  <si>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</si>
  <si>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</si>
  <si>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</si>
  <si>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</si>
  <si>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</si>
  <si>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</si>
  <si>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</si>
  <si>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</si>
  <si>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</si>
  <si>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</si>
  <si>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</si>
  <si>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</si>
  <si>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</si>
  <si>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</si>
  <si>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</si>
  <si>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</si>
  <si>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</si>
  <si>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</si>
  <si>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</si>
  <si>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</si>
  <si>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</si>
  <si>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</si>
  <si>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</si>
  <si>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</si>
  <si>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</si>
  <si>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</si>
  <si>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</si>
  <si>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</si>
  <si>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</si>
  <si>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</si>
  <si>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</si>
  <si>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</si>
  <si>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</si>
  <si>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</si>
  <si>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</si>
  <si>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</si>
  <si>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</si>
  <si>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</si>
  <si>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</si>
  <si>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</si>
  <si>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</si>
  <si>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</si>
  <si>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</si>
  <si>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</si>
  <si>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</si>
  <si>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</si>
  <si>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</si>
  <si>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</si>
  <si>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</si>
  <si>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</si>
  <si>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</si>
  <si>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</si>
  <si>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</si>
  <si>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</si>
  <si>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</si>
  <si>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</si>
  <si>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</si>
  <si>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</si>
  <si>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</si>
  <si>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</si>
  <si>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</si>
  <si>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</si>
  <si>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</si>
  <si>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</si>
  <si>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</si>
  <si>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</si>
  <si>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</si>
  <si>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</si>
  <si>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</si>
  <si>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</si>
  <si>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</si>
  <si>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</si>
  <si>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</si>
  <si>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</si>
  <si>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</si>
  <si>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</si>
  <si>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</si>
  <si>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</si>
  <si>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</si>
  <si>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</si>
  <si>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</si>
  <si>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</si>
  <si>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</si>
  <si>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</si>
  <si>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</si>
  <si>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</si>
  <si>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</si>
  <si>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</si>
  <si>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</si>
  <si>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</si>
  <si>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</si>
  <si>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</si>
  <si>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</si>
  <si>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</si>
  <si>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</si>
  <si>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</si>
  <si>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</si>
  <si>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</si>
  <si>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</si>
  <si>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</si>
  <si>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</si>
  <si>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</si>
  <si>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</si>
  <si>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</si>
  <si>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</si>
  <si>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</si>
  <si>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</si>
  <si>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</si>
  <si>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</si>
  <si>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</si>
  <si>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</si>
  <si>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</si>
  <si>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</si>
  <si>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</si>
  <si>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</si>
  <si>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</si>
  <si>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</si>
  <si>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</si>
  <si>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</si>
  <si>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</si>
  <si>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</si>
  <si>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</si>
  <si>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</si>
  <si>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</si>
  <si>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</si>
  <si>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</si>
  <si>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</si>
  <si>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</si>
  <si>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</si>
  <si>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</si>
  <si>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</si>
  <si>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</si>
  <si>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</si>
  <si>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</si>
  <si>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</si>
  <si>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</si>
  <si>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</si>
  <si>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</si>
  <si>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</si>
  <si>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</si>
  <si>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</si>
  <si>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</si>
  <si>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</si>
  <si>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</si>
  <si>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</si>
  <si>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</si>
  <si>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</si>
  <si>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</si>
  <si>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</si>
  <si>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</si>
  <si>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</si>
  <si>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</si>
  <si>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</si>
  <si>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</si>
  <si>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</si>
  <si>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</si>
  <si>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</si>
  <si>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</si>
  <si>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</si>
  <si>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</si>
  <si>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</si>
  <si>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</si>
  <si>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</si>
  <si>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</si>
  <si>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</si>
  <si>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</si>
  <si>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</si>
  <si>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</si>
  <si>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</si>
  <si>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</si>
  <si>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</si>
  <si>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</si>
  <si>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</si>
  <si>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</si>
  <si>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</si>
  <si>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</si>
  <si>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</si>
  <si>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</si>
  <si>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</si>
  <si>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</si>
  <si>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</si>
  <si>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</si>
  <si>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</si>
  <si>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</si>
  <si>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</si>
  <si>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</si>
  <si>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</si>
  <si>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</si>
  <si>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</si>
  <si>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</si>
  <si>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</si>
  <si>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</si>
  <si>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</si>
  <si>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</si>
  <si>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</si>
  <si>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</si>
  <si>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</si>
  <si>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</si>
  <si>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</si>
  <si>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</si>
  <si>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</si>
  <si>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</si>
  <si>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</si>
  <si>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</si>
  <si>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</si>
  <si>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</si>
  <si>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</si>
  <si>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</si>
  <si>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</si>
  <si>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</si>
  <si>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</si>
  <si>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</si>
  <si>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</si>
  <si>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</si>
  <si>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</si>
  <si>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</si>
  <si>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</si>
  <si>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</si>
  <si>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</si>
  <si>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</si>
  <si>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</si>
  <si>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</si>
  <si>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</si>
  <si>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</si>
  <si>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</si>
  <si>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</si>
  <si>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</si>
  <si>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</si>
  <si>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</si>
  <si>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</si>
  <si>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</si>
  <si>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</si>
  <si>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</si>
  <si>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</si>
  <si>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</si>
  <si>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</si>
  <si>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</si>
  <si>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</si>
  <si>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</si>
  <si>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</si>
  <si>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</si>
  <si>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</si>
  <si>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</si>
  <si>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</si>
  <si>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</si>
  <si>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</si>
  <si>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</si>
  <si>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</si>
  <si>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</si>
  <si>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</si>
  <si>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</si>
  <si>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</si>
  <si>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</si>
  <si>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</si>
  <si>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</si>
  <si>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</si>
  <si>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</si>
  <si>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</si>
  <si>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</si>
  <si>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</si>
  <si>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</si>
  <si>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</si>
  <si>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</si>
  <si>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</si>
  <si>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</si>
  <si>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</si>
  <si>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</si>
  <si>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</si>
  <si>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</si>
  <si>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</si>
  <si>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</si>
  <si>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</si>
  <si>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</si>
  <si>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</si>
  <si>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</si>
  <si>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</si>
  <si>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</si>
  <si>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</si>
  <si>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</si>
  <si>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</si>
  <si>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</si>
  <si>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</si>
  <si>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</si>
  <si>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</si>
  <si>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</si>
  <si>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</si>
  <si>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</si>
  <si>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</si>
  <si>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</si>
  <si>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</si>
  <si>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</si>
  <si>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</si>
  <si>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</si>
  <si>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</si>
  <si>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</si>
  <si>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</si>
  <si>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</si>
  <si>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</si>
  <si>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</si>
  <si>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</si>
  <si>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</si>
  <si>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</si>
  <si>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</si>
  <si>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</si>
  <si>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</si>
  <si>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</si>
  <si>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</si>
  <si>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</si>
  <si>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</si>
  <si>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</si>
  <si>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</si>
  <si>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</si>
  <si>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</si>
  <si>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</si>
  <si>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</si>
  <si>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</si>
  <si>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</si>
  <si>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</si>
  <si>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</si>
  <si>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</si>
  <si>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</si>
  <si>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</si>
  <si>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</si>
  <si>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</si>
  <si>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</si>
  <si>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</si>
  <si>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</si>
  <si>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</si>
  <si>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</si>
  <si>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</si>
  <si>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</si>
  <si>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</si>
  <si>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</si>
  <si>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</si>
  <si>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</si>
  <si>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</si>
  <si>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</si>
  <si>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</si>
  <si>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</si>
  <si>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</si>
  <si>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</si>
  <si>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</si>
  <si>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</si>
  <si>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</si>
  <si>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</si>
  <si>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</si>
  <si>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</si>
  <si>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</si>
  <si>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</si>
  <si>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</si>
  <si>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</si>
  <si>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</si>
  <si>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</si>
  <si>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</si>
  <si>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</si>
  <si>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</si>
  <si>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</si>
  <si>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</si>
  <si>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</si>
  <si>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</si>
  <si>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</si>
  <si>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</si>
  <si>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</si>
  <si>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</si>
  <si>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</si>
  <si>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</si>
  <si>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</si>
  <si>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</si>
  <si>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</si>
  <si>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</si>
  <si>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</si>
  <si>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</si>
  <si>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</si>
  <si>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</si>
  <si>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</si>
  <si>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</si>
  <si>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</si>
  <si>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</si>
  <si>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</si>
  <si>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</si>
  <si>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</si>
  <si>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</si>
  <si>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</si>
  <si>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</si>
  <si>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</si>
  <si>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</si>
  <si>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</si>
  <si>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</si>
  <si>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</si>
  <si>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</si>
  <si>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</si>
  <si>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</si>
  <si>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</si>
  <si>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</si>
  <si>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</si>
  <si>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</si>
  <si>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</si>
  <si>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</si>
  <si>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</si>
  <si>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</si>
  <si>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</si>
  <si>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</si>
  <si>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</si>
  <si>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</si>
  <si>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</si>
  <si>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</si>
  <si>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</si>
  <si>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</si>
  <si>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</si>
  <si>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</si>
  <si>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</si>
  <si>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</si>
  <si>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</si>
  <si>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</si>
  <si>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</si>
  <si>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</si>
  <si>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</si>
  <si>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</si>
  <si>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</si>
  <si>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</si>
  <si>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</si>
  <si>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</si>
  <si>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</si>
  <si>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</si>
  <si>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</si>
  <si>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</si>
  <si>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</si>
  <si>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</si>
  <si>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</si>
  <si>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</si>
  <si>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</si>
  <si>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</si>
  <si>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</si>
  <si>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</si>
  <si>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</si>
  <si>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</si>
  <si>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</si>
  <si>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</si>
  <si>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</si>
  <si>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</si>
  <si>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</si>
  <si>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</si>
  <si>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</si>
  <si>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</si>
  <si>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</si>
  <si>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</si>
  <si>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</si>
  <si>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</si>
  <si>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</si>
  <si>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</si>
  <si>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</si>
  <si>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</si>
  <si>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</si>
  <si>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</si>
  <si>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</si>
  <si>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</si>
  <si>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</si>
  <si>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</si>
  <si>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</si>
  <si>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</si>
  <si>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</si>
  <si>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</si>
  <si>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</si>
  <si>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</si>
  <si>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</si>
  <si>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</si>
  <si>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</si>
  <si>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</si>
  <si>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</si>
  <si>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</si>
  <si>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</si>
  <si>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</si>
  <si>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</si>
  <si>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</si>
  <si>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</si>
  <si>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</si>
  <si>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</si>
  <si>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</si>
  <si>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</si>
  <si>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</si>
  <si>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</si>
  <si>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</si>
  <si>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</si>
  <si>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</si>
  <si>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</si>
  <si>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</si>
  <si>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</si>
  <si>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</si>
  <si>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</si>
  <si>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</si>
  <si>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</si>
  <si>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</si>
  <si>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</si>
  <si>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</si>
  <si>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</si>
  <si>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</si>
  <si>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</si>
  <si>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</si>
  <si>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</si>
  <si>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</si>
  <si>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</si>
  <si>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</si>
  <si>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</si>
  <si>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</si>
  <si>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</si>
  <si>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</si>
  <si>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</si>
  <si>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</si>
  <si>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</si>
  <si>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</si>
  <si>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</si>
  <si>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</si>
  <si>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</si>
  <si>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</si>
  <si>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</si>
  <si>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</si>
  <si>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</si>
  <si>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</si>
  <si>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</si>
  <si>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</si>
  <si>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</si>
  <si>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</si>
  <si>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</si>
  <si>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</si>
  <si>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</si>
  <si>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</si>
  <si>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</si>
  <si>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</si>
  <si>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</si>
  <si>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</si>
  <si>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</si>
  <si>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</si>
  <si>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</si>
  <si>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</si>
  <si>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</si>
  <si>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</si>
  <si>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</si>
  <si>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</si>
  <si>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</si>
  <si>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</si>
  <si>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</si>
  <si>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</si>
  <si>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</si>
  <si>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</si>
  <si>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</si>
  <si>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</si>
  <si>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</si>
  <si>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</si>
  <si>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</si>
  <si>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</si>
  <si>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</si>
  <si>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</si>
  <si>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</si>
  <si>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</si>
  <si>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</si>
  <si>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</si>
  <si>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</si>
  <si>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</si>
  <si>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</si>
  <si>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</si>
  <si>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</si>
  <si>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</si>
  <si>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</si>
  <si>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</si>
  <si>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</si>
  <si>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</si>
  <si>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</si>
  <si>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</si>
  <si>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</si>
  <si>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</si>
  <si>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</si>
  <si>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</si>
  <si>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</si>
  <si>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</si>
  <si>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</si>
  <si>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</si>
  <si>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</si>
  <si>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</si>
  <si>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</si>
  <si>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</si>
  <si>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</si>
  <si>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</si>
  <si>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</si>
  <si>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</si>
  <si>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</si>
  <si>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</si>
  <si>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</si>
  <si>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</si>
  <si>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</si>
  <si>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</si>
  <si>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</si>
  <si>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</si>
  <si>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</si>
  <si>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</si>
  <si>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</si>
  <si>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</si>
  <si>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</si>
  <si>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</si>
  <si>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</si>
  <si>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</si>
  <si>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</si>
  <si>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</si>
  <si>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</si>
  <si>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</si>
  <si>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</si>
  <si>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</si>
  <si>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</si>
  <si>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</si>
  <si>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</si>
  <si>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</si>
  <si>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</si>
  <si>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</si>
  <si>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</si>
  <si>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</si>
  <si>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</si>
  <si>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</si>
  <si>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</si>
  <si>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</si>
  <si>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</si>
  <si>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</si>
  <si>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</si>
  <si>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</si>
  <si>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</si>
  <si>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</si>
  <si>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</si>
  <si>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</si>
  <si>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</si>
  <si>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</si>
  <si>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</si>
  <si>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</si>
  <si>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</si>
  <si>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</si>
  <si>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</si>
  <si>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</si>
  <si>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</si>
  <si>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</si>
  <si>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</si>
  <si>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</si>
  <si>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</si>
  <si>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</si>
  <si>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</si>
  <si>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</si>
  <si>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</si>
  <si>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</si>
  <si>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</si>
  <si>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</si>
  <si>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</si>
  <si>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</si>
  <si>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</si>
  <si>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</si>
  <si>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</si>
  <si>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</si>
  <si>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</si>
  <si>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</si>
  <si>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</si>
  <si>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</si>
  <si>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</si>
  <si>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</si>
  <si>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</si>
  <si>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</si>
  <si>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</si>
  <si>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</si>
  <si>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</si>
  <si>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</si>
  <si>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</si>
  <si>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</si>
  <si>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</si>
  <si>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</si>
  <si>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</si>
  <si>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</si>
  <si>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</si>
  <si>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</si>
  <si>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</si>
  <si>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</si>
  <si>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</si>
  <si>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</si>
  <si>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</si>
  <si>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</si>
  <si>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</si>
  <si>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</si>
  <si>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</si>
  <si>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</si>
  <si>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</si>
  <si>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</si>
  <si>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</si>
  <si>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</si>
  <si>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</si>
  <si>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</si>
  <si>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</si>
  <si>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</si>
  <si>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</si>
  <si>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</si>
  <si>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</si>
  <si>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</si>
  <si>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</si>
  <si>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</si>
  <si>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</si>
  <si>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</si>
  <si>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</si>
  <si>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</si>
  <si>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</si>
  <si>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</si>
  <si>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</si>
  <si>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</si>
  <si>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</si>
  <si>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</si>
  <si>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</si>
  <si>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</si>
  <si>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</si>
  <si>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</si>
  <si>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</si>
  <si>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</si>
  <si>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</si>
  <si>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</si>
  <si>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</si>
  <si>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</si>
  <si>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</si>
  <si>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</si>
  <si>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</si>
  <si>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</si>
  <si>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</si>
  <si>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</si>
  <si>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</si>
  <si>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</si>
  <si>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</si>
  <si>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</si>
  <si>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</si>
  <si>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</si>
  <si>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</si>
  <si>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</si>
  <si>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</si>
  <si>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</si>
  <si>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</si>
  <si>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</si>
  <si>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</si>
  <si>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</si>
  <si>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</si>
  <si>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</si>
  <si>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</si>
  <si>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</si>
  <si>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</si>
  <si>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</si>
  <si>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</si>
  <si>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</si>
  <si>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</si>
  <si>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</si>
  <si>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</si>
  <si>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</si>
  <si>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</si>
  <si>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</si>
  <si>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</si>
  <si>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</si>
  <si>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</si>
  <si>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</si>
  <si>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</si>
  <si>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</si>
  <si>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</si>
  <si>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</si>
  <si>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</si>
  <si>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</si>
  <si>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</si>
  <si>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</si>
  <si>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</si>
  <si>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</si>
  <si>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</si>
  <si>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</si>
  <si>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</si>
  <si>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</si>
  <si>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</si>
  <si>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</si>
  <si>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</si>
  <si>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</si>
  <si>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</si>
  <si>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</si>
  <si>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</si>
  <si>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</si>
  <si>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</si>
  <si>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</si>
  <si>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</si>
  <si>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</si>
  <si>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</si>
  <si>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</si>
  <si>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</si>
  <si>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</si>
  <si>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</si>
  <si>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</si>
  <si>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</si>
  <si>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</si>
  <si>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</si>
  <si>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</si>
  <si>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</si>
  <si>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</si>
  <si>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</si>
  <si>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</si>
  <si>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</si>
  <si>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</si>
  <si>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</si>
  <si>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</si>
  <si>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</si>
  <si>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</si>
  <si>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</si>
  <si>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</si>
  <si>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</si>
  <si>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</si>
  <si>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</si>
  <si>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</si>
  <si>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</si>
  <si>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</si>
  <si>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</si>
  <si>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</si>
  <si>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</si>
  <si>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</si>
  <si>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</si>
  <si>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</si>
  <si>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</si>
  <si>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</si>
  <si>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</si>
  <si>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</si>
  <si>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</si>
  <si>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</si>
  <si>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</si>
  <si>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</si>
  <si>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</si>
  <si>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</si>
  <si>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</si>
  <si>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</si>
  <si>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</si>
  <si>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</si>
  <si>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</si>
  <si>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</si>
  <si>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</si>
  <si>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</si>
  <si>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</si>
  <si>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</si>
  <si>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</si>
  <si>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</si>
  <si>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</si>
  <si>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</si>
  <si>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</si>
  <si>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</si>
  <si>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</si>
  <si>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</si>
  <si>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</si>
  <si>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</si>
  <si>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</si>
  <si>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</si>
  <si>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</si>
  <si>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</si>
  <si>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</si>
  <si>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</si>
  <si>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</si>
  <si>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</si>
  <si>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</si>
  <si>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</si>
  <si>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</si>
  <si>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</si>
  <si>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</si>
  <si>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</si>
  <si>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</si>
  <si>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</si>
  <si>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</si>
  <si>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</si>
  <si>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</si>
  <si>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</si>
  <si>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</si>
  <si>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</si>
  <si>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</si>
  <si>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</si>
  <si>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</si>
  <si>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</si>
  <si>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</si>
  <si>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</si>
  <si>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</si>
  <si>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</si>
  <si>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</si>
  <si>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</si>
  <si>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</si>
  <si>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</si>
  <si>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</si>
  <si>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</si>
  <si>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</si>
  <si>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</si>
  <si>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</si>
  <si>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</si>
  <si>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</si>
  <si>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</si>
  <si>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</si>
  <si>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</si>
  <si>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</si>
  <si>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</si>
  <si>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</si>
  <si>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</si>
  <si>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</si>
  <si>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</si>
  <si>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</si>
  <si>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</si>
  <si>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</si>
  <si>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</si>
  <si>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</si>
  <si>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</si>
  <si>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</si>
  <si>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</si>
  <si>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</si>
  <si>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</si>
  <si>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</si>
  <si>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</si>
  <si>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</si>
  <si>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</si>
  <si>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</si>
  <si>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</si>
  <si>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</si>
  <si>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</si>
  <si>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</si>
  <si>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</si>
  <si>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</si>
  <si>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</si>
  <si>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</si>
  <si>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</si>
  <si>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</si>
  <si>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</si>
  <si>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</si>
  <si>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</si>
  <si>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</si>
  <si>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</si>
  <si>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</si>
  <si>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</si>
  <si>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</si>
  <si>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</si>
  <si>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</si>
  <si>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</si>
  <si>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</si>
  <si>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</si>
  <si>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</si>
  <si>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</si>
  <si>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</si>
  <si>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</si>
  <si>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</si>
  <si>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</si>
  <si>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</si>
  <si>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</si>
  <si>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</si>
  <si>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</si>
  <si>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</si>
  <si>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</si>
  <si>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</si>
  <si>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</si>
  <si>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</si>
  <si>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</si>
  <si>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</si>
  <si>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</si>
  <si>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</si>
  <si>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</si>
  <si>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</si>
  <si>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</si>
  <si>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</si>
  <si>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</si>
  <si>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</si>
  <si>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</si>
  <si>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</si>
  <si>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</si>
  <si>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</si>
  <si>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</si>
  <si>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</si>
  <si>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</si>
  <si>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</si>
  <si>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</si>
  <si>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</si>
  <si>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</si>
  <si>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</si>
  <si>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</si>
  <si>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</si>
  <si>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</si>
  <si>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</si>
  <si>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</si>
  <si>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</si>
  <si>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</si>
  <si>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</si>
  <si>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</si>
  <si>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</si>
  <si>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</si>
  <si>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</si>
  <si>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</si>
  <si>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</si>
  <si>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</si>
  <si>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</si>
  <si>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</si>
  <si>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</si>
  <si>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</si>
  <si>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</si>
  <si>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</si>
  <si>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</si>
  <si>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</si>
  <si>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</si>
  <si>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</si>
  <si>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</si>
  <si>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</si>
  <si>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</si>
  <si>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</si>
  <si>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</si>
  <si>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</si>
  <si>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</si>
  <si>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</si>
  <si>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</si>
  <si>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</si>
  <si>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</si>
  <si>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</si>
  <si>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</si>
  <si>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</si>
  <si>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</si>
  <si>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</si>
  <si>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</si>
  <si>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</si>
  <si>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</si>
  <si>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</si>
  <si>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</si>
  <si>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</si>
  <si>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</si>
  <si>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</si>
  <si>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</si>
  <si>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</si>
  <si>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</si>
  <si>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</si>
  <si>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</si>
  <si>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</si>
  <si>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</si>
  <si>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</si>
  <si>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</si>
  <si>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</si>
  <si>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</si>
  <si>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</si>
  <si>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</si>
  <si>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</si>
  <si>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</si>
  <si>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</si>
  <si>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</si>
  <si>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</si>
  <si>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</si>
  <si>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</si>
  <si>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</si>
  <si>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</si>
  <si>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</si>
  <si>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</si>
  <si>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</si>
  <si>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</si>
  <si>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</si>
  <si>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</si>
  <si>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</si>
  <si>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</si>
  <si>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</si>
  <si>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</si>
  <si>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</si>
  <si>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</si>
  <si>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</si>
  <si>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</si>
  <si>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</si>
  <si>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</si>
  <si>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</si>
  <si>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</si>
  <si>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</si>
  <si>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</si>
  <si>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</si>
  <si>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</si>
  <si>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</si>
  <si>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</si>
  <si>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</si>
  <si>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</si>
  <si>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</si>
  <si>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</si>
  <si>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</si>
  <si>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</si>
  <si>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</si>
  <si>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</si>
  <si>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</si>
  <si>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</si>
  <si>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</si>
  <si>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</si>
  <si>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</si>
  <si>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</si>
  <si>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</si>
  <si>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</si>
  <si>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</si>
  <si>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</si>
  <si>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</si>
  <si>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</si>
  <si>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</si>
  <si>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</si>
  <si>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</si>
  <si>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</si>
  <si>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</si>
  <si>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</si>
  <si>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</si>
  <si>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</si>
  <si>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</si>
  <si>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</si>
  <si>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</si>
  <si>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</si>
  <si>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</si>
  <si>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</si>
  <si>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</si>
  <si>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</si>
  <si>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</si>
  <si>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</si>
  <si>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</si>
  <si>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</si>
  <si>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</si>
  <si>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</si>
  <si>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</si>
  <si>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</si>
  <si>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</si>
  <si>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</si>
  <si>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</si>
  <si>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</si>
  <si>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</si>
  <si>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</si>
  <si>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</si>
  <si>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</si>
  <si>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</si>
  <si>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</si>
  <si>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</si>
  <si>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</si>
  <si>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</si>
  <si>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</si>
  <si>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</si>
  <si>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</si>
  <si>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</si>
  <si>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</si>
  <si>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</si>
  <si>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</si>
  <si>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</si>
  <si>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</si>
  <si>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</si>
  <si>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</si>
  <si>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</si>
  <si>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</si>
  <si>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</si>
  <si>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</si>
  <si>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</si>
  <si>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</si>
  <si>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</si>
  <si>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</si>
  <si>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</si>
  <si>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</si>
  <si>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</si>
  <si>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</si>
  <si>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</si>
  <si>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</si>
  <si>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</si>
  <si>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</si>
  <si>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</si>
  <si>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</si>
  <si>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</si>
  <si>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</si>
  <si>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</si>
  <si>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</si>
  <si>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</si>
  <si>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</si>
  <si>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</si>
  <si>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</si>
  <si>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</si>
  <si>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</si>
  <si>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</si>
  <si>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</si>
  <si>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</si>
  <si>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</si>
  <si>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</si>
  <si>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</si>
  <si>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</si>
  <si>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</si>
  <si>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</si>
  <si>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</si>
  <si>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</si>
  <si>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</si>
  <si>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</si>
  <si>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</si>
  <si>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</si>
  <si>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</si>
  <si>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</si>
  <si>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</si>
  <si>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</si>
  <si>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</si>
  <si>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</si>
  <si>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</si>
  <si>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</si>
  <si>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</si>
  <si>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</si>
  <si>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</si>
  <si>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</si>
  <si>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</si>
  <si>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</si>
  <si>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</si>
  <si>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</si>
  <si>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</si>
  <si>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</si>
  <si>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</si>
  <si>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</si>
  <si>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</si>
  <si>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</si>
  <si>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</si>
  <si>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</si>
  <si>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</si>
  <si>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</si>
  <si>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</si>
  <si>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</si>
  <si>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</si>
  <si>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</si>
  <si>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</si>
  <si>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</si>
  <si>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</si>
  <si>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</si>
  <si>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</si>
  <si>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</si>
  <si>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</si>
  <si>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</si>
  <si>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</si>
  <si>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</si>
  <si>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</si>
  <si>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</si>
  <si>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</si>
  <si>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</si>
  <si>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</si>
  <si>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</si>
  <si>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</si>
  <si>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</si>
  <si>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</si>
  <si>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</si>
  <si>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</si>
  <si>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</si>
  <si>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</si>
  <si>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</si>
  <si>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</si>
  <si>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</si>
  <si>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</si>
  <si>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</si>
  <si>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</si>
  <si>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</si>
  <si>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</si>
  <si>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</si>
  <si>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</si>
  <si>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</si>
  <si>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</si>
  <si>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</si>
  <si>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</si>
  <si>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</si>
  <si>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</si>
  <si>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</si>
  <si>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</si>
  <si>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</si>
  <si>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</si>
  <si>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</si>
  <si>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</si>
  <si>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</si>
  <si>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</si>
  <si>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</si>
  <si>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</si>
  <si>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</si>
  <si>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</si>
  <si>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</si>
  <si>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</si>
  <si>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</si>
  <si>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</si>
  <si>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</si>
  <si>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</si>
  <si>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</si>
  <si>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</si>
  <si>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</si>
  <si>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</si>
  <si>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</si>
  <si>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</si>
  <si>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</si>
  <si>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</si>
  <si>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</si>
  <si>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</si>
  <si>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</si>
  <si>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</si>
  <si>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</si>
  <si>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</si>
  <si>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</si>
  <si>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</si>
  <si>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</si>
  <si>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</si>
  <si>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</si>
  <si>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</si>
  <si>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</si>
  <si>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</si>
  <si>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</si>
  <si>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</si>
  <si>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</si>
  <si>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</si>
  <si>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</si>
  <si>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</si>
  <si>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</si>
  <si>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</si>
  <si>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</si>
  <si>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</si>
  <si>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</si>
  <si>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</si>
  <si>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</si>
  <si>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</si>
  <si>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</si>
  <si>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</si>
  <si>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</si>
  <si>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</si>
  <si>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</si>
  <si>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</si>
  <si>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</si>
  <si>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</si>
  <si>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</si>
  <si>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</si>
  <si>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</si>
  <si>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</si>
  <si>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</si>
  <si>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</si>
  <si>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</si>
  <si>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</si>
  <si>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</si>
  <si>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</si>
  <si>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</si>
  <si>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</si>
  <si>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</si>
  <si>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</si>
  <si>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</si>
  <si>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</si>
  <si>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</si>
  <si>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</si>
  <si>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</si>
  <si>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</si>
  <si>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</si>
  <si>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</si>
  <si>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</si>
  <si>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</si>
  <si>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</si>
  <si>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</si>
  <si>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</si>
  <si>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</si>
  <si>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</si>
  <si>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</si>
  <si>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</si>
  <si>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</si>
  <si>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</si>
  <si>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</si>
  <si>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</si>
  <si>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</si>
  <si>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</si>
  <si>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</si>
  <si>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</si>
  <si>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</si>
  <si>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</si>
  <si>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</si>
  <si>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</si>
  <si>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</si>
  <si>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</si>
  <si>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</si>
  <si>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</si>
  <si>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</si>
  <si>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</si>
  <si>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</si>
  <si>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</si>
  <si>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</si>
  <si>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</si>
  <si>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</si>
  <si>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</si>
  <si>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</si>
  <si>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</si>
  <si>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</si>
  <si>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</si>
  <si>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</si>
  <si>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</si>
  <si>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</si>
  <si>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</si>
  <si>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</si>
  <si>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</si>
  <si>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</si>
  <si>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</si>
  <si>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</si>
  <si>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</si>
  <si>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</si>
  <si>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</si>
  <si>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</si>
  <si>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</si>
  <si>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</si>
  <si>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</si>
  <si>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</si>
  <si>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</si>
  <si>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</si>
  <si>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</si>
  <si>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</si>
  <si>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</si>
  <si>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</si>
  <si>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</si>
  <si>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</si>
  <si>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</si>
  <si>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</si>
  <si>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</si>
  <si>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</si>
  <si>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</si>
  <si>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</si>
  <si>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</si>
  <si>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</si>
  <si>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</si>
  <si>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</si>
  <si>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</si>
  <si>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</si>
  <si>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</si>
  <si>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</si>
  <si>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</si>
  <si>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</si>
  <si>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</si>
  <si>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</si>
  <si>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</si>
  <si>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</si>
  <si>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</si>
  <si>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</si>
  <si>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</si>
  <si>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</si>
  <si>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</si>
  <si>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</si>
  <si>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</si>
  <si>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</si>
  <si>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</si>
  <si>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</si>
  <si>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</si>
  <si>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</si>
  <si>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</si>
  <si>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</si>
  <si>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</si>
  <si>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</si>
  <si>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</si>
  <si>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</si>
  <si>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</si>
  <si>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</si>
  <si>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</si>
  <si>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</si>
  <si>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</si>
  <si>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</si>
  <si>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</si>
  <si>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</si>
  <si>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</si>
  <si>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</si>
  <si>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</si>
  <si>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</si>
  <si>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</si>
  <si>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</si>
  <si>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</si>
  <si>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</si>
  <si>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</si>
  <si>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</si>
  <si>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</si>
  <si>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</si>
  <si>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</si>
  <si>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</si>
  <si>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</si>
  <si>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</si>
  <si>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</si>
  <si>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</si>
  <si>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</si>
  <si>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</si>
  <si>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</si>
  <si>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</si>
  <si>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</si>
  <si>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</si>
  <si>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</si>
  <si>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</si>
  <si>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</si>
  <si>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</si>
  <si>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</si>
  <si>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</si>
  <si>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</si>
  <si>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</si>
  <si>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</si>
  <si>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</si>
  <si>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</si>
  <si>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</si>
  <si>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</si>
  <si>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</si>
  <si>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</si>
  <si>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</si>
  <si>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</si>
  <si>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</si>
  <si>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</si>
  <si>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</si>
  <si>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</si>
  <si>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</si>
  <si>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</si>
  <si>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</si>
  <si>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</si>
  <si>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</si>
  <si>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</si>
  <si>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</si>
  <si>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</si>
  <si>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</si>
  <si>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</si>
  <si>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</si>
  <si>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</si>
  <si>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</si>
  <si>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</si>
  <si>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</si>
  <si>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</si>
  <si>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</si>
  <si>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</si>
  <si>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</si>
  <si>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</si>
  <si>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</si>
  <si>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</si>
  <si>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</si>
  <si>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</si>
  <si>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</si>
  <si>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</si>
  <si>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</si>
  <si>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</si>
  <si>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</si>
  <si>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</si>
  <si>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</si>
  <si>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</si>
  <si>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</si>
  <si>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</si>
  <si>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</si>
  <si>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</si>
  <si>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</si>
  <si>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</si>
  <si>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</si>
  <si>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</si>
  <si>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</si>
  <si>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</si>
  <si>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</si>
  <si>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</si>
  <si>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</si>
  <si>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</si>
  <si>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</si>
  <si>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</si>
  <si>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</si>
  <si>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</si>
  <si>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</si>
  <si>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</si>
  <si>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</si>
  <si>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</si>
  <si>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</si>
  <si>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</si>
  <si>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</si>
  <si>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</si>
  <si>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</si>
  <si>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</si>
  <si>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</si>
  <si>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</si>
  <si>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</si>
  <si>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</si>
  <si>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</si>
  <si>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</si>
  <si>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</si>
  <si>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</si>
  <si>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</si>
  <si>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</si>
  <si>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</si>
  <si>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</si>
  <si>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</si>
  <si>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</si>
  <si>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</si>
  <si>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</si>
  <si>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</si>
  <si>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</si>
  <si>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</si>
  <si>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</si>
  <si>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</si>
  <si>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</si>
  <si>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</si>
  <si>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</si>
  <si>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</si>
  <si>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</si>
  <si>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</si>
  <si>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</si>
  <si>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</si>
  <si>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</si>
  <si>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</si>
  <si>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</si>
  <si>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</si>
  <si>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</si>
  <si>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</si>
  <si>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</si>
  <si>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</si>
  <si>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</si>
  <si>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</si>
  <si>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</si>
  <si>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</si>
  <si>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</si>
  <si>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</si>
  <si>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</si>
  <si>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</si>
  <si>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</si>
  <si>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</si>
  <si>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</si>
  <si>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</si>
  <si>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</si>
  <si>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</si>
  <si>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</si>
  <si>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</si>
  <si>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</si>
  <si>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</si>
  <si>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</si>
  <si>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</si>
  <si>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</si>
  <si>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</si>
  <si>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</si>
  <si>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</si>
  <si>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</si>
  <si>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</si>
  <si>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</si>
  <si>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</si>
  <si>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</si>
  <si>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</si>
  <si>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</si>
  <si>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</si>
  <si>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</si>
  <si>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</si>
  <si>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</si>
  <si>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</si>
  <si>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</si>
  <si>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</si>
  <si>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</si>
  <si>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</si>
  <si>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</si>
  <si>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</si>
  <si>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</si>
  <si>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</si>
  <si>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</si>
  <si>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</si>
  <si>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</si>
  <si>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</si>
  <si>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</si>
  <si>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</si>
  <si>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</si>
  <si>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</si>
  <si>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</si>
  <si>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</si>
  <si>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</si>
  <si>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</si>
  <si>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</si>
  <si>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</si>
  <si>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</si>
  <si>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</si>
  <si>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</si>
  <si>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</si>
  <si>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</si>
  <si>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</si>
  <si>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</si>
  <si>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</si>
  <si>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</si>
  <si>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</si>
  <si>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</si>
  <si>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</si>
  <si>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</si>
  <si>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</si>
  <si>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</si>
  <si>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</si>
  <si>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</si>
  <si>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</si>
  <si>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</si>
  <si>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</si>
  <si>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</si>
  <si>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</si>
  <si>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</si>
  <si>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</si>
  <si>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</si>
  <si>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</si>
  <si>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</si>
  <si>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</si>
  <si>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</si>
  <si>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</si>
  <si>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</si>
  <si>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</si>
  <si>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</si>
  <si>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</si>
  <si>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</si>
  <si>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</si>
  <si>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</si>
  <si>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</si>
  <si>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</si>
  <si>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</si>
  <si>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</si>
  <si>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</si>
  <si>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</si>
  <si>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</si>
  <si>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</si>
  <si>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</si>
  <si>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</si>
  <si>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</si>
  <si>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</si>
  <si>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</si>
  <si>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</si>
  <si>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</si>
  <si>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</si>
  <si>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</si>
  <si>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</si>
  <si>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</si>
  <si>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</si>
  <si>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</si>
  <si>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</si>
  <si>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</si>
  <si>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</si>
  <si>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</si>
  <si>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</si>
  <si>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</si>
  <si>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</si>
  <si>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</si>
  <si>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</si>
  <si>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</si>
  <si>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</si>
  <si>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</si>
  <si>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</si>
  <si>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</si>
  <si>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</si>
  <si>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</si>
  <si>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</si>
  <si>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</si>
  <si>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</si>
  <si>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</si>
  <si>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</si>
  <si>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</si>
  <si>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</si>
  <si>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</si>
  <si>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</si>
  <si>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</si>
  <si>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</si>
  <si>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</si>
  <si>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</si>
  <si>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</si>
  <si>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</si>
  <si>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</si>
  <si>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</si>
  <si>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</si>
  <si>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</si>
  <si>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</si>
  <si>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</si>
  <si>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</si>
  <si>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</si>
  <si>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</si>
  <si>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</si>
  <si>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</si>
  <si>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</si>
  <si>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</si>
  <si>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</si>
  <si>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</si>
  <si>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</si>
  <si>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</si>
  <si>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</si>
  <si>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</si>
  <si>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</si>
  <si>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</si>
  <si>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</si>
  <si>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</si>
  <si>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</si>
  <si>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</si>
  <si>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</si>
  <si>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</si>
  <si>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</si>
  <si>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</si>
  <si>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</si>
  <si>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</si>
  <si>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</si>
  <si>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</si>
  <si>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</si>
  <si>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</si>
  <si>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</si>
  <si>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</si>
  <si>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</si>
  <si>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</si>
  <si>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</si>
  <si>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</si>
  <si>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</si>
  <si>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</si>
  <si>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</si>
  <si>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</si>
  <si>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</si>
  <si>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</si>
  <si>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</si>
  <si>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</si>
  <si>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</si>
  <si>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</si>
  <si>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</si>
  <si>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</si>
  <si>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</si>
  <si>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</si>
  <si>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</si>
  <si>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</si>
  <si>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</si>
  <si>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</si>
  <si>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</si>
  <si>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</si>
  <si>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</si>
  <si>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</si>
  <si>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</si>
  <si>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</si>
  <si>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</si>
  <si>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</si>
  <si>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</si>
  <si>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</si>
  <si>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</si>
  <si>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</si>
  <si>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</si>
  <si>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</si>
  <si>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</si>
  <si>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</si>
  <si>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</si>
  <si>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</si>
  <si>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</si>
  <si>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</si>
  <si>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</si>
  <si>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</si>
  <si>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</si>
  <si>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</si>
  <si>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</si>
  <si>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</si>
  <si>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</si>
  <si>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</si>
  <si>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</si>
  <si>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</si>
  <si>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</si>
  <si>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</si>
  <si>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</si>
  <si>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</si>
  <si>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</si>
  <si>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</si>
  <si>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</si>
  <si>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</si>
  <si>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</si>
  <si>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</si>
  <si>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</si>
  <si>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</si>
  <si>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</si>
  <si>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</si>
  <si>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</si>
  <si>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</si>
  <si>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</si>
  <si>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</si>
  <si>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</si>
  <si>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</si>
  <si>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</si>
  <si>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</si>
  <si>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</si>
  <si>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</si>
  <si>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</si>
  <si>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</si>
  <si>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</si>
  <si>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</si>
  <si>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</si>
  <si>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</si>
  <si>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</si>
  <si>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</si>
  <si>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</si>
  <si>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</si>
  <si>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</si>
  <si>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</si>
  <si>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</si>
  <si>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</si>
  <si>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</si>
  <si>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</si>
  <si>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</si>
  <si>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</si>
  <si>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</si>
  <si>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</si>
  <si>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</si>
  <si>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</si>
  <si>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</si>
  <si>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</si>
  <si>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</si>
  <si>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</si>
  <si>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</si>
  <si>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</si>
  <si>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</si>
  <si>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</si>
  <si>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</si>
  <si>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</si>
  <si>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</si>
  <si>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</si>
  <si>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</si>
  <si>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</si>
  <si>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</si>
  <si>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</si>
  <si>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</si>
  <si>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</si>
  <si>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</si>
  <si>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</si>
  <si>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</si>
  <si>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</si>
  <si>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</si>
  <si>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</si>
  <si>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</si>
  <si>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</si>
  <si>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</si>
  <si>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</si>
  <si>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</si>
  <si>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</si>
  <si>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</si>
  <si>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</si>
  <si>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</si>
  <si>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</si>
  <si>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</si>
  <si>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</si>
  <si>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</si>
  <si>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</si>
  <si>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</si>
  <si>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</si>
  <si>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</si>
  <si>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</si>
  <si>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</si>
  <si>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</si>
  <si>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</si>
  <si>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</si>
  <si>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</si>
  <si>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</si>
  <si>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</si>
  <si>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</si>
  <si>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</si>
  <si>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</si>
  <si>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</si>
  <si>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</si>
  <si>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</si>
  <si>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</si>
  <si>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</si>
  <si>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</si>
  <si>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</si>
  <si>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</si>
  <si>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</si>
  <si>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</si>
  <si>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</si>
  <si>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</si>
  <si>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</si>
  <si>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</si>
  <si>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</si>
  <si>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</si>
  <si>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</si>
  <si>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</si>
  <si>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</si>
  <si>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</si>
  <si>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</si>
  <si>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</si>
  <si>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</si>
  <si>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</si>
  <si>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</si>
  <si>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</si>
  <si>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</si>
  <si>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</si>
  <si>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</si>
  <si>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</si>
  <si>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</si>
  <si>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</si>
  <si>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</si>
  <si>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</si>
  <si>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</si>
  <si>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</si>
  <si>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</si>
  <si>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</si>
  <si>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</si>
  <si>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</si>
  <si>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</si>
  <si>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</si>
  <si>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</si>
  <si>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</si>
  <si>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</si>
  <si>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</si>
  <si>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</si>
  <si>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</si>
  <si>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</si>
  <si>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</si>
  <si>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</si>
  <si>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</si>
  <si>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</si>
  <si>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</si>
  <si>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</si>
  <si>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</si>
  <si>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</si>
  <si>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</si>
  <si>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</si>
  <si>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</si>
  <si>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</si>
  <si>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</si>
  <si>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</si>
  <si>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</si>
  <si>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</si>
  <si>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</si>
  <si>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</si>
  <si>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</si>
  <si>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</si>
  <si>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</si>
  <si>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</si>
  <si>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</si>
  <si>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</si>
  <si>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</si>
  <si>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</si>
  <si>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</si>
  <si>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</si>
  <si>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</si>
  <si>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</si>
  <si>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</si>
  <si>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</si>
  <si>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</si>
  <si>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</si>
  <si>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</si>
  <si>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</si>
  <si>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</si>
  <si>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</si>
  <si>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</si>
  <si>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</si>
  <si>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</si>
  <si>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</si>
  <si>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</si>
  <si>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</si>
  <si>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</si>
  <si>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</si>
  <si>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</si>
  <si>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</si>
  <si>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</si>
  <si>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</si>
  <si>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</si>
  <si>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</si>
  <si>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</si>
  <si>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</si>
  <si>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</si>
  <si>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</si>
  <si>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</si>
  <si>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</si>
  <si>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</si>
  <si>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</si>
  <si>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</si>
  <si>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</si>
  <si>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</si>
  <si>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</si>
  <si>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</si>
  <si>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</si>
  <si>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</si>
  <si>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</si>
  <si>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</si>
  <si>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</si>
  <si>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</si>
  <si>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</si>
  <si>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</si>
  <si>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</si>
  <si>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</si>
  <si>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</si>
  <si>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</si>
  <si>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</si>
  <si>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</si>
  <si>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</si>
  <si>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</si>
  <si>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</si>
  <si>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</si>
  <si>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</si>
  <si>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</si>
  <si>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</si>
  <si>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</si>
  <si>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</si>
  <si>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</si>
  <si>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</si>
  <si>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</si>
  <si>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</si>
  <si>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</si>
  <si>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</si>
  <si>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</si>
  <si>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</si>
  <si>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</si>
  <si>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</si>
  <si>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</si>
  <si>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</si>
  <si>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</si>
  <si>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</si>
  <si>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</si>
  <si>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</si>
  <si>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</si>
  <si>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</si>
  <si>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</si>
  <si>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</si>
  <si>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</si>
  <si>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</si>
  <si>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</si>
  <si>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</si>
  <si>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</si>
  <si>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</si>
  <si>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</si>
  <si>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</si>
  <si>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</si>
  <si>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</si>
  <si>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</si>
  <si>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</si>
  <si>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</si>
  <si>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</si>
  <si>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</si>
  <si>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</si>
  <si>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</si>
  <si>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</si>
  <si>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</si>
  <si>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</si>
  <si>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</si>
  <si>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</si>
  <si>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</si>
  <si>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</si>
  <si>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</si>
  <si>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</si>
  <si>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</si>
  <si>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</si>
  <si>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</si>
  <si>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</si>
  <si>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</si>
  <si>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</si>
  <si>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</si>
  <si>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</si>
  <si>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</si>
  <si>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</si>
  <si>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</si>
  <si>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</si>
  <si>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</si>
  <si>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</si>
  <si>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</si>
  <si>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</si>
  <si>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</si>
  <si>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</si>
  <si>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</si>
  <si>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</si>
  <si>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</si>
  <si>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</si>
  <si>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</si>
  <si>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</si>
  <si>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</si>
  <si>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</si>
  <si>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</si>
  <si>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</si>
  <si>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</si>
  <si>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</si>
  <si>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</si>
  <si>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</si>
  <si>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</si>
  <si>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</si>
  <si>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</si>
  <si>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</si>
  <si>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</si>
  <si>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</si>
  <si>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</si>
  <si>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</si>
  <si>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</si>
  <si>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</si>
  <si>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</si>
  <si>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</si>
  <si>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</si>
  <si>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</si>
  <si>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</si>
  <si>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</si>
  <si>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</si>
  <si>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</si>
  <si>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</si>
  <si>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</si>
  <si>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</si>
  <si>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</si>
  <si>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</si>
  <si>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</si>
  <si>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</si>
  <si>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</si>
  <si>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</si>
  <si>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</si>
  <si>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</si>
  <si>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</si>
  <si>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</si>
  <si>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</si>
  <si>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</si>
  <si>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</si>
  <si>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</si>
  <si>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</si>
  <si>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</si>
  <si>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</si>
  <si>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</si>
  <si>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</si>
  <si>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</si>
  <si>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</si>
  <si>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</si>
  <si>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</si>
  <si>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</si>
  <si>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</si>
  <si>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</si>
  <si>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</si>
  <si>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</si>
  <si>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</si>
  <si>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</si>
  <si>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</si>
  <si>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</si>
  <si>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</si>
  <si>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</si>
  <si>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</si>
  <si>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</si>
  <si>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</si>
  <si>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</si>
  <si>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</si>
  <si>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</si>
  <si>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</si>
  <si>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</si>
  <si>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</si>
  <si>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</si>
  <si>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</si>
  <si>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</si>
  <si>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</si>
  <si>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</si>
  <si>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</si>
  <si>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</si>
  <si>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</si>
  <si>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</si>
  <si>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</si>
  <si>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</si>
  <si>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</si>
  <si>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</si>
  <si>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</si>
  <si>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</si>
  <si>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</si>
  <si>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</si>
  <si>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</si>
  <si>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</si>
  <si>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</si>
  <si>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</si>
  <si>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</si>
  <si>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</si>
  <si>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</si>
  <si>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</si>
  <si>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</si>
  <si>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</si>
  <si>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</si>
  <si>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</si>
  <si>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</si>
  <si>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</si>
  <si>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</si>
  <si>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</si>
  <si>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</si>
  <si>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</si>
  <si>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</si>
  <si>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</si>
  <si>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</si>
  <si>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</si>
  <si>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</si>
  <si>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</si>
  <si>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</si>
  <si>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</si>
  <si>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</si>
  <si>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</si>
  <si>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</si>
  <si>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</si>
  <si>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</si>
  <si>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</si>
  <si>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</si>
  <si>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</si>
  <si>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</si>
  <si>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</si>
  <si>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</si>
  <si>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</si>
  <si>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</si>
  <si>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</si>
  <si>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</si>
  <si>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</si>
  <si>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</si>
  <si>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</si>
  <si>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</si>
  <si>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</si>
  <si>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</si>
  <si>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</si>
  <si>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</si>
  <si>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</si>
  <si>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</si>
  <si>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</si>
  <si>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</si>
  <si>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</si>
  <si>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</si>
  <si>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</si>
  <si>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</si>
  <si>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</si>
  <si>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</si>
  <si>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</si>
  <si>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</si>
  <si>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</si>
  <si>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</si>
  <si>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</si>
  <si>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</si>
  <si>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</si>
  <si>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</si>
  <si>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</si>
  <si>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</si>
  <si>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</si>
  <si>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</si>
  <si>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</si>
  <si>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</si>
  <si>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</si>
  <si>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</si>
  <si>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</si>
  <si>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</si>
  <si>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</si>
  <si>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</si>
  <si>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</si>
  <si>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</si>
  <si>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</si>
  <si>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</si>
  <si>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</si>
  <si>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</si>
  <si>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</si>
  <si>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</si>
  <si>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</si>
  <si>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</si>
  <si>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</si>
  <si>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</si>
  <si>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</si>
  <si>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</si>
  <si>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</si>
  <si>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</si>
  <si>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</si>
  <si>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</si>
  <si>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</si>
  <si>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</si>
  <si>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</si>
  <si>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</si>
  <si>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</si>
  <si>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</si>
  <si>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</si>
  <si>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</si>
  <si>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</si>
  <si>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</si>
  <si>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</si>
  <si>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</si>
  <si>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</si>
  <si>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</si>
  <si>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</si>
  <si>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</si>
  <si>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</si>
  <si>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</si>
  <si>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</si>
  <si>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</si>
  <si>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</si>
  <si>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</si>
  <si>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</si>
  <si>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</si>
  <si>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</si>
  <si>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</si>
  <si>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</si>
  <si>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</si>
  <si>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</si>
  <si>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</si>
  <si>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</si>
  <si>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</si>
  <si>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</si>
  <si>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</si>
  <si>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</si>
  <si>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</si>
  <si>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</si>
  <si>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</si>
  <si>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</si>
  <si>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</si>
  <si>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</si>
  <si>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</si>
  <si>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</si>
  <si>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</si>
  <si>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</si>
  <si>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</si>
  <si>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</si>
  <si>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</si>
  <si>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</si>
  <si>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</si>
  <si>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</si>
  <si>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</si>
  <si>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</si>
  <si>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</si>
  <si>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</si>
  <si>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</si>
  <si>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</si>
  <si>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</si>
  <si>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</si>
  <si>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</si>
  <si>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</si>
  <si>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</si>
  <si>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</si>
  <si>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</si>
  <si>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</si>
  <si>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</si>
  <si>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</si>
  <si>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</si>
  <si>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</si>
  <si>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</si>
  <si>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</si>
  <si>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</si>
  <si>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</si>
  <si>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</si>
  <si>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</si>
  <si>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</si>
  <si>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</si>
  <si>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</si>
  <si>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</si>
  <si>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</si>
  <si>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</si>
  <si>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</si>
  <si>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</si>
  <si>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</si>
  <si>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</si>
  <si>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</si>
  <si>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</si>
  <si>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</si>
  <si>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</si>
  <si>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</si>
  <si>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</si>
  <si>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</si>
  <si>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</si>
  <si>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</si>
  <si>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</si>
  <si>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</si>
  <si>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</si>
  <si>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</si>
  <si>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</si>
  <si>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</si>
  <si>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</si>
  <si>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</si>
  <si>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</si>
  <si>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</si>
  <si>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</si>
  <si>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</si>
  <si>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</si>
  <si>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</si>
  <si>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</si>
  <si>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</si>
  <si>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</si>
  <si>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</si>
  <si>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</si>
  <si>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</si>
  <si>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</si>
  <si>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</si>
  <si>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</si>
  <si>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</si>
  <si>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</si>
  <si>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</si>
  <si>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</si>
  <si>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</si>
  <si>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</si>
  <si>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</si>
  <si>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</si>
  <si>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</si>
  <si>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</si>
  <si>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</si>
  <si>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</si>
  <si>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</si>
  <si>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</si>
  <si>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</si>
  <si>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</si>
  <si>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</si>
  <si>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</si>
  <si>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</si>
  <si>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</si>
  <si>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</si>
  <si>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</si>
  <si>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</si>
  <si>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</si>
  <si>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</si>
  <si>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</si>
  <si>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</si>
  <si>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</si>
  <si>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</si>
  <si>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</si>
  <si>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</si>
  <si>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</si>
  <si>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</si>
  <si>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</si>
  <si>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</si>
  <si>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</si>
  <si>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</si>
  <si>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</si>
  <si>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</si>
  <si>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</si>
  <si>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</si>
  <si>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</si>
  <si>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</si>
  <si>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</si>
  <si>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</si>
  <si>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</si>
  <si>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</si>
  <si>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</si>
  <si>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</si>
  <si>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</si>
  <si>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</si>
  <si>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</si>
  <si>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</si>
  <si>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</si>
  <si>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</si>
  <si>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</si>
  <si>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</si>
  <si>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</si>
  <si>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</si>
  <si>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</si>
  <si>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</si>
  <si>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</si>
  <si>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</si>
  <si>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</si>
  <si>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</si>
  <si>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</si>
  <si>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</si>
  <si>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</si>
  <si>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</si>
  <si>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</si>
  <si>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</si>
  <si>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</si>
  <si>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</si>
  <si>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</si>
  <si>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</si>
  <si>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</si>
  <si>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</si>
  <si>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</si>
  <si>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</si>
  <si>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</si>
  <si>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</si>
  <si>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</si>
  <si>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</si>
  <si>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</si>
  <si>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</si>
  <si>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</si>
  <si>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</si>
  <si>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</si>
  <si>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</si>
  <si>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</si>
  <si>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</si>
  <si>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</si>
  <si>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</si>
  <si>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</si>
  <si>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</si>
  <si>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</si>
  <si>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</si>
  <si>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</si>
  <si>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</si>
  <si>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</si>
  <si>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</si>
  <si>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</si>
  <si>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</si>
  <si>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</si>
  <si>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</si>
  <si>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</si>
  <si>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</si>
  <si>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</si>
  <si>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</si>
  <si>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</si>
  <si>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</si>
  <si>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</si>
  <si>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</si>
  <si>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</si>
  <si>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</si>
  <si>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</si>
  <si>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</si>
  <si>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</si>
  <si>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</si>
  <si>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</si>
  <si>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</si>
  <si>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</si>
  <si>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</si>
  <si>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</si>
  <si>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</si>
  <si>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</si>
  <si>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</si>
  <si>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</si>
  <si>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</si>
  <si>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</si>
  <si>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</si>
  <si>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</si>
  <si>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</si>
  <si>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</si>
  <si>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</si>
  <si>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</si>
  <si>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</si>
  <si>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</si>
  <si>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</si>
  <si>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</si>
  <si>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</si>
  <si>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</si>
  <si>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</si>
  <si>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</si>
  <si>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</si>
  <si>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</si>
  <si>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</si>
  <si>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</si>
  <si>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</si>
  <si>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</si>
  <si>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</si>
  <si>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</si>
  <si>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</si>
  <si>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</si>
  <si>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</si>
  <si>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</si>
  <si>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</si>
  <si>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</si>
  <si>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</si>
  <si>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</si>
  <si>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</si>
  <si>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</si>
  <si>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</si>
  <si>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</si>
  <si>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</si>
  <si>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</si>
  <si>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</si>
  <si>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</si>
  <si>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</si>
  <si>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</si>
  <si>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</si>
  <si>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</si>
  <si>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</si>
  <si>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</si>
  <si>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</si>
  <si>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</si>
  <si>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</si>
  <si>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</si>
  <si>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</si>
  <si>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</si>
  <si>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</si>
  <si>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</si>
  <si>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</si>
  <si>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</si>
  <si>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</si>
  <si>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</si>
  <si>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</si>
  <si>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</si>
  <si>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</si>
  <si>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</si>
  <si>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</si>
  <si>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</si>
  <si>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</si>
  <si>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</si>
  <si>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</si>
  <si>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</si>
  <si>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</si>
  <si>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</si>
  <si>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</si>
  <si>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</si>
  <si>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</si>
  <si>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</si>
  <si>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</si>
  <si>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</si>
  <si>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</si>
  <si>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</si>
  <si>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</si>
  <si>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</si>
  <si>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</si>
  <si>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</si>
  <si>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</si>
  <si>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</si>
  <si>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</si>
  <si>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</si>
  <si>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</si>
  <si>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</si>
  <si>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</si>
  <si>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</si>
  <si>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</si>
  <si>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</si>
  <si>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</si>
  <si>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</si>
  <si>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</si>
  <si>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</si>
  <si>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</si>
  <si>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</si>
  <si>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</si>
  <si>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</si>
  <si>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</si>
  <si>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</si>
  <si>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</si>
  <si>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</si>
  <si>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</si>
  <si>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</si>
  <si>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</si>
  <si>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</si>
  <si>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</si>
  <si>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</si>
  <si>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</si>
  <si>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</si>
  <si>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</si>
  <si>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</si>
  <si>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</si>
  <si>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</si>
  <si>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</si>
  <si>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</si>
  <si>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</si>
  <si>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</si>
  <si>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</si>
  <si>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</si>
  <si>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</si>
  <si>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</si>
  <si>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</si>
  <si>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</si>
  <si>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</si>
  <si>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</si>
  <si>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</si>
  <si>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</si>
  <si>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</si>
  <si>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</si>
  <si>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</si>
  <si>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</si>
  <si>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</si>
  <si>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</si>
  <si>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</si>
  <si>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</si>
  <si>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</si>
  <si>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</si>
  <si>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</si>
  <si>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</si>
  <si>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</si>
  <si>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</si>
  <si>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</si>
  <si>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</si>
  <si>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</si>
  <si>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</si>
  <si>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</si>
  <si>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</si>
  <si>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</si>
  <si>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</si>
  <si>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</si>
  <si>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</si>
  <si>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</si>
  <si>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</si>
  <si>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</si>
  <si>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</si>
  <si>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</si>
  <si>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</si>
  <si>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</si>
  <si>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</si>
  <si>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</si>
  <si>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</si>
  <si>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</si>
  <si>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</si>
  <si>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</si>
  <si>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</si>
  <si>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</si>
  <si>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</si>
  <si>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</si>
  <si>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</si>
  <si>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</si>
  <si>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</si>
  <si>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</si>
  <si>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</si>
  <si>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</si>
  <si>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</si>
  <si>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</si>
  <si>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</si>
  <si>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</si>
  <si>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</si>
  <si>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</si>
  <si>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</si>
  <si>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</si>
  <si>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</si>
  <si>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</si>
  <si>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</si>
  <si>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</si>
  <si>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</si>
  <si>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</si>
  <si>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</si>
  <si>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</si>
  <si>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</si>
  <si>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</si>
  <si>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</si>
  <si>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</si>
  <si>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</si>
  <si>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</si>
  <si>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</si>
  <si>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</si>
  <si>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</si>
  <si>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</si>
  <si>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</si>
  <si>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</si>
  <si>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</si>
  <si>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</si>
  <si>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</si>
  <si>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</si>
  <si>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</si>
  <si>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</si>
  <si>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</si>
  <si>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</si>
  <si>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</si>
  <si>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</si>
  <si>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</si>
  <si>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</si>
  <si>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</si>
  <si>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</si>
  <si>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</si>
  <si>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</si>
  <si>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</si>
  <si>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</si>
  <si>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</si>
  <si>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</si>
  <si>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</si>
  <si>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</si>
  <si>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</si>
  <si>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</si>
  <si>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</si>
  <si>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</si>
  <si>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</si>
  <si>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</si>
  <si>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</si>
  <si>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</si>
  <si>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</si>
  <si>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</si>
  <si>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</si>
  <si>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</si>
  <si>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</si>
  <si>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</si>
  <si>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</si>
  <si>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</si>
  <si>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</si>
  <si>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</si>
  <si>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</si>
  <si>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</si>
  <si>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</si>
  <si>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</si>
  <si>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</si>
  <si>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</si>
  <si>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</si>
  <si>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</si>
  <si>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</si>
  <si>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</si>
  <si>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</si>
  <si>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</si>
  <si>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</si>
  <si>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</si>
  <si>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</si>
  <si>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</si>
  <si>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</si>
  <si>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</si>
  <si>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</si>
  <si>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</si>
  <si>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</si>
  <si>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</si>
  <si>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</si>
  <si>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</si>
  <si>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</si>
  <si>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</si>
  <si>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</si>
  <si>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</si>
  <si>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</si>
  <si>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</si>
  <si>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</si>
  <si>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</si>
  <si>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</si>
  <si>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</si>
  <si>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</si>
  <si>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</si>
  <si>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</si>
  <si>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</si>
  <si>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</si>
  <si>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</si>
  <si>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</si>
  <si>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</si>
  <si>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</si>
  <si>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</si>
  <si>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</si>
  <si>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</si>
  <si>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</si>
  <si>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</si>
  <si>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</si>
  <si>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</si>
  <si>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</si>
  <si>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</si>
  <si>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</si>
  <si>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</si>
  <si>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</si>
  <si>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</si>
  <si>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</si>
  <si>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</si>
  <si>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</si>
  <si>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</si>
  <si>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</si>
  <si>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</si>
  <si>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</si>
  <si>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</si>
  <si>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</si>
  <si>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</si>
  <si>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</si>
  <si>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</si>
  <si>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</si>
  <si>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</si>
  <si>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</si>
  <si>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</si>
  <si>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</si>
  <si>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</si>
  <si>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</si>
  <si>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</si>
  <si>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</si>
  <si>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</si>
  <si>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</si>
  <si>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</si>
  <si>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</si>
  <si>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</si>
  <si>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</si>
  <si>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</si>
  <si>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</si>
  <si>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</si>
  <si>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</si>
  <si>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</si>
  <si>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</si>
  <si>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</si>
  <si>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</si>
  <si>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</si>
  <si>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</si>
  <si>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</si>
  <si>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</si>
  <si>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</si>
  <si>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</si>
  <si>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</si>
  <si>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</si>
  <si>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</si>
  <si>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</si>
  <si>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</si>
  <si>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</si>
  <si>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</si>
  <si>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</si>
  <si>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</si>
  <si>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</si>
  <si>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</si>
  <si>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</si>
  <si>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</si>
  <si>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</si>
  <si>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</si>
  <si>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</si>
  <si>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</si>
  <si>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</si>
  <si>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</si>
  <si>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</si>
  <si>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</si>
  <si>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</si>
  <si>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</si>
  <si>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</si>
  <si>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</si>
  <si>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</si>
  <si>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</si>
  <si>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</si>
  <si>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</si>
  <si>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</si>
  <si>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</si>
  <si>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</si>
  <si>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</si>
  <si>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</si>
  <si>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</si>
  <si>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</si>
  <si>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</si>
  <si>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</si>
  <si>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</si>
  <si>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</si>
  <si>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</si>
  <si>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</si>
  <si>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</si>
  <si>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</si>
  <si>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</si>
  <si>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</si>
  <si>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</si>
  <si>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</si>
  <si>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</si>
  <si>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</si>
  <si>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</si>
  <si>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</si>
  <si>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</si>
  <si>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</si>
  <si>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</si>
  <si>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</si>
  <si>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</si>
  <si>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</si>
  <si>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</si>
  <si>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</si>
  <si>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</si>
  <si>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</si>
  <si>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</si>
  <si>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</si>
  <si>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</si>
  <si>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</si>
  <si>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</si>
  <si>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</si>
  <si>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</si>
  <si>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</si>
  <si>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</si>
  <si>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</si>
  <si>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</si>
  <si>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</si>
  <si>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</si>
  <si>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</si>
  <si>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</si>
  <si>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</si>
  <si>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</si>
  <si>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</si>
  <si>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</si>
  <si>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</si>
  <si>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</si>
  <si>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</si>
  <si>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</si>
  <si>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</si>
  <si>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</si>
  <si>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</si>
  <si>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</si>
  <si>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</si>
  <si>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</si>
  <si>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</si>
  <si>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</si>
  <si>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</si>
  <si>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</si>
  <si>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</si>
  <si>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</si>
  <si>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</si>
  <si>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</si>
  <si>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</si>
  <si>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</si>
  <si>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</si>
  <si>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</si>
  <si>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</si>
  <si>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</si>
  <si>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</si>
  <si>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</si>
  <si>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</si>
  <si>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</si>
  <si>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</si>
  <si>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</si>
  <si>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</si>
  <si>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</si>
  <si>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</si>
  <si>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</si>
  <si>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</si>
  <si>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</si>
  <si>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</si>
  <si>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</si>
  <si>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</si>
  <si>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</si>
  <si>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</si>
  <si>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</si>
  <si>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</si>
  <si>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</si>
  <si>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</si>
  <si>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</si>
  <si>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</si>
  <si>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</si>
  <si>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</si>
  <si>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</si>
  <si>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</si>
  <si>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</si>
  <si>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</si>
  <si>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</si>
  <si>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</si>
  <si>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</si>
  <si>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</si>
  <si>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</si>
  <si>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</si>
  <si>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</si>
  <si>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</si>
  <si>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</si>
  <si>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</si>
  <si>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</si>
  <si>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</si>
  <si>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</si>
  <si>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</si>
  <si>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</si>
  <si>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</si>
  <si>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</si>
  <si>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</si>
  <si>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</si>
  <si>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</si>
  <si>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</si>
  <si>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</si>
  <si>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</si>
  <si>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</si>
  <si>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</si>
  <si>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</si>
  <si>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</si>
  <si>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</si>
  <si>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</si>
  <si>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</si>
  <si>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</si>
  <si>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</si>
  <si>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</si>
  <si>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</si>
  <si>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</si>
  <si>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</si>
  <si>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</si>
  <si>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</si>
  <si>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</si>
  <si>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</si>
  <si>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</si>
  <si>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</si>
  <si>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</si>
  <si>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</si>
  <si>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</si>
  <si>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</si>
  <si>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</si>
  <si>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</si>
  <si>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</si>
  <si>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</si>
  <si>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</si>
  <si>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</si>
  <si>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</si>
  <si>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</si>
  <si>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</si>
  <si>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</si>
  <si>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</si>
  <si>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</si>
  <si>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</si>
  <si>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</si>
  <si>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</si>
  <si>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</si>
  <si>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</si>
  <si>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</si>
  <si>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</si>
  <si>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</si>
  <si>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</si>
  <si>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</si>
  <si>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</si>
  <si>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</si>
  <si>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</si>
  <si>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</si>
  <si>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</si>
  <si>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</si>
  <si>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</si>
  <si>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</si>
  <si>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</si>
  <si>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</si>
  <si>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</si>
  <si>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</si>
  <si>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</si>
  <si>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</si>
  <si>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</si>
  <si>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</si>
  <si>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</si>
  <si>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</si>
  <si>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</si>
  <si>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</si>
  <si>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</si>
  <si>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</si>
  <si>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</si>
  <si>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</si>
  <si>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</si>
  <si>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</si>
  <si>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</si>
  <si>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</si>
  <si>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</si>
  <si>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</si>
  <si>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</si>
  <si>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</si>
  <si>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</si>
  <si>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</si>
  <si>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</si>
  <si>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</si>
  <si>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</si>
  <si>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</si>
  <si>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</si>
  <si>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</si>
  <si>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</si>
  <si>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</si>
  <si>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</si>
  <si>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</si>
  <si>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</si>
  <si>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</si>
  <si>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</si>
  <si>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</si>
  <si>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</si>
  <si>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</si>
  <si>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</si>
  <si>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</si>
  <si>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</si>
  <si>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</si>
  <si>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</si>
  <si>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</si>
  <si>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</si>
  <si>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</si>
  <si>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</si>
  <si>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</si>
  <si>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</si>
  <si>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</si>
  <si>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</si>
  <si>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</si>
  <si>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</si>
  <si>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</si>
  <si>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</si>
  <si>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</si>
  <si>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</si>
  <si>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</si>
  <si>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</si>
  <si>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</si>
  <si>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</si>
  <si>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</si>
  <si>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</si>
  <si>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</si>
  <si>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</si>
  <si>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</si>
  <si>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</si>
  <si>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</si>
  <si>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</si>
  <si>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</si>
  <si>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</si>
  <si>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</si>
  <si>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</si>
  <si>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</si>
  <si>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</si>
  <si>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</si>
  <si>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</si>
  <si>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</si>
  <si>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</si>
  <si>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</si>
  <si>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</si>
  <si>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</si>
  <si>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</si>
  <si>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</si>
  <si>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</si>
  <si>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</si>
  <si>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</si>
  <si>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</si>
  <si>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</si>
  <si>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</si>
  <si>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</si>
  <si>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</si>
  <si>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</si>
  <si>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</si>
  <si>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</si>
  <si>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</si>
  <si>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</si>
  <si>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</si>
  <si>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</si>
  <si>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</si>
  <si>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</si>
  <si>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</si>
  <si>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</si>
  <si>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</si>
  <si>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</si>
  <si>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</si>
  <si>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</si>
  <si>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</si>
  <si>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</si>
  <si>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</si>
  <si>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</si>
  <si>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</si>
  <si>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</si>
  <si>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</si>
  <si>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</si>
  <si>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</si>
  <si>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</si>
  <si>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</si>
  <si>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</si>
  <si>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</si>
  <si>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</si>
  <si>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</si>
  <si>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</si>
  <si>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</si>
  <si>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</si>
  <si>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</si>
  <si>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</si>
  <si>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</si>
  <si>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</si>
  <si>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</si>
  <si>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</si>
  <si>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</si>
  <si>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</si>
  <si>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</si>
  <si>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</si>
  <si>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</si>
  <si>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</si>
  <si>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</si>
  <si>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</si>
  <si>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</si>
  <si>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</si>
  <si>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</si>
  <si>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</si>
  <si>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</si>
  <si>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</si>
  <si>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</si>
  <si>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</si>
  <si>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</si>
  <si>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</si>
  <si>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</si>
  <si>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</si>
  <si>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</si>
  <si>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</si>
  <si>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</si>
  <si>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</si>
  <si>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</si>
  <si>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</si>
  <si>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</si>
  <si>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</si>
  <si>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</si>
  <si>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</si>
  <si>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</si>
  <si>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</si>
  <si>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</si>
  <si>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</si>
  <si>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</si>
  <si>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</si>
  <si>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</si>
  <si>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</si>
  <si>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</si>
  <si>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</si>
  <si>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</si>
  <si>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</si>
  <si>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</si>
  <si>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</si>
  <si>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</si>
  <si>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</si>
  <si>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</si>
  <si>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</si>
  <si>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</si>
  <si>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</si>
  <si>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</si>
  <si>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</si>
  <si>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</si>
  <si>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</si>
  <si>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</si>
  <si>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</si>
  <si>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</si>
  <si>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</si>
  <si>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</si>
  <si>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</si>
  <si>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</si>
  <si>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</si>
  <si>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</si>
  <si>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</si>
  <si>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</si>
  <si>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</si>
  <si>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</si>
  <si>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</si>
  <si>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</si>
  <si>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</si>
  <si>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</si>
  <si>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</si>
  <si>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</si>
  <si>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</si>
  <si>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</si>
  <si>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</si>
  <si>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</si>
  <si>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</si>
  <si>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</si>
  <si>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</si>
  <si>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</si>
  <si>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</si>
  <si>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</si>
  <si>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</si>
  <si>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</si>
  <si>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</si>
  <si>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</si>
  <si>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</si>
  <si>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</si>
  <si>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</si>
  <si>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</si>
  <si>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</si>
  <si>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</si>
  <si>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</si>
  <si>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</si>
  <si>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</si>
  <si>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</si>
  <si>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</si>
  <si>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</si>
  <si>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</si>
  <si>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</si>
  <si>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</si>
  <si>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</si>
  <si>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</si>
  <si>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</si>
  <si>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</si>
  <si>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</si>
  <si>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</si>
  <si>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</si>
  <si>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</si>
  <si>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</si>
  <si>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</si>
  <si>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</si>
  <si>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</si>
  <si>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</si>
  <si>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</si>
  <si>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</si>
  <si>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</si>
  <si>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</si>
  <si>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</si>
  <si>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</si>
  <si>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</si>
  <si>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</si>
  <si>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</si>
  <si>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</si>
  <si>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</si>
  <si>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</si>
  <si>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</si>
  <si>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</si>
  <si>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</si>
  <si>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</si>
  <si>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</si>
  <si>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</si>
  <si>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</si>
  <si>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</si>
  <si>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</si>
  <si>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</si>
  <si>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</si>
  <si>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</si>
  <si>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</si>
  <si>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</si>
  <si>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</si>
  <si>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</si>
  <si>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</si>
  <si>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</si>
  <si>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</si>
  <si>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</si>
  <si>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</si>
  <si>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</si>
  <si>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</si>
  <si>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</si>
  <si>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</si>
  <si>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</si>
  <si>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</si>
  <si>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</si>
  <si>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</si>
  <si>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</si>
  <si>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</si>
  <si>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</si>
  <si>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</si>
  <si>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</si>
  <si>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</si>
  <si>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</si>
  <si>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</si>
  <si>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</si>
  <si>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</si>
  <si>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</si>
  <si>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</si>
  <si>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</si>
  <si>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</si>
  <si>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</si>
  <si>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</si>
  <si>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</si>
  <si>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</si>
  <si>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</si>
  <si>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</si>
  <si>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</si>
  <si>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</si>
  <si>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</si>
  <si>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</si>
  <si>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</si>
  <si>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</si>
  <si>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</si>
  <si>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</si>
  <si>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</si>
  <si>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</si>
  <si>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</si>
  <si>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</si>
  <si>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</si>
  <si>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</si>
  <si>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</si>
  <si>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</si>
  <si>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</si>
  <si>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</si>
  <si>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</si>
  <si>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</si>
  <si>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</si>
  <si>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</si>
  <si>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</si>
  <si>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</si>
  <si>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</si>
  <si>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</si>
  <si>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</si>
  <si>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</si>
  <si>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</si>
  <si>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</si>
  <si>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</si>
  <si>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</si>
  <si>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</si>
  <si>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</si>
  <si>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</si>
  <si>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</si>
  <si>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</si>
  <si>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</si>
  <si>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</si>
  <si>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</si>
  <si>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</si>
  <si>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</si>
  <si>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</si>
  <si>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</si>
  <si>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</si>
  <si>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</si>
  <si>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</si>
  <si>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</si>
  <si>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</si>
  <si>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</si>
  <si>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</si>
  <si>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</si>
  <si>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</si>
  <si>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</si>
  <si>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</si>
  <si>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</si>
  <si>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</si>
  <si>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</si>
  <si>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</si>
  <si>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</si>
  <si>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</si>
  <si>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</si>
  <si>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</si>
  <si>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</si>
  <si>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</si>
  <si>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</si>
  <si>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</si>
  <si>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</si>
  <si>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</si>
  <si>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</si>
  <si>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</si>
  <si>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</si>
  <si>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</si>
  <si>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</si>
  <si>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</si>
  <si>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</si>
  <si>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</si>
  <si>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</si>
  <si>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</si>
  <si>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</si>
  <si>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</si>
  <si>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</si>
  <si>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</si>
  <si>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</si>
  <si>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</si>
  <si>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</si>
  <si>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</si>
  <si>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</si>
  <si>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</si>
  <si>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</si>
  <si>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</si>
  <si>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</si>
  <si>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</si>
  <si>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</si>
  <si>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</si>
  <si>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</si>
  <si>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</si>
  <si>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</si>
  <si>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</si>
  <si>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</si>
  <si>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</si>
  <si>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</si>
  <si>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</si>
  <si>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</si>
  <si>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</si>
  <si>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</si>
  <si>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</si>
  <si>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</si>
  <si>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</si>
  <si>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</si>
  <si>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</si>
  <si>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</si>
  <si>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</si>
  <si>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</si>
  <si>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</si>
  <si>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</si>
  <si>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</si>
  <si>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</si>
  <si>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</si>
  <si>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</si>
  <si>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</si>
  <si>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</si>
  <si>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</si>
  <si>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</si>
  <si>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</si>
  <si>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</si>
  <si>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</si>
  <si>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</si>
  <si>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</si>
  <si>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</si>
  <si>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</si>
  <si>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</si>
  <si>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</si>
  <si>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</si>
  <si>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</si>
  <si>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</si>
  <si>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</si>
  <si>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</si>
  <si>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</si>
  <si>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</si>
  <si>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</si>
  <si>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</si>
  <si>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</si>
  <si>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</si>
  <si>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</si>
  <si>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</si>
  <si>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</si>
  <si>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</si>
  <si>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</si>
  <si>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</si>
  <si>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</si>
  <si>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</si>
  <si>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</si>
  <si>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</si>
  <si>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</si>
  <si>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</si>
  <si>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</si>
  <si>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</si>
  <si>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</si>
  <si>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</si>
  <si>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</si>
  <si>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</si>
  <si>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</si>
  <si>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</si>
  <si>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</si>
  <si>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</si>
  <si>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</si>
  <si>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</si>
  <si>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</si>
  <si>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</si>
  <si>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</si>
  <si>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</si>
  <si>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</si>
  <si>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</si>
  <si>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</si>
  <si>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</si>
  <si>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</si>
  <si>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</si>
  <si>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</si>
  <si>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</si>
  <si>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</si>
  <si>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</si>
  <si>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</si>
  <si>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</si>
  <si>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</si>
  <si>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</si>
  <si>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</si>
  <si>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</si>
  <si>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</si>
  <si>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</si>
  <si>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</si>
  <si>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</si>
  <si>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</si>
  <si>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</si>
  <si>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</si>
  <si>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</si>
  <si>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</si>
  <si>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</si>
  <si>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</si>
  <si>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</si>
  <si>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</si>
  <si>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</si>
  <si>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</si>
  <si>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</si>
  <si>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</si>
  <si>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</si>
  <si>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</si>
  <si>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</si>
  <si>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</si>
  <si>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</si>
  <si>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</si>
  <si>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</si>
  <si>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</si>
  <si>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</si>
  <si>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</si>
  <si>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</si>
  <si>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</si>
  <si>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</si>
  <si>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</si>
  <si>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</si>
  <si>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</si>
  <si>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</si>
  <si>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</si>
  <si>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</si>
  <si>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</si>
  <si>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</si>
  <si>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</si>
  <si>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</si>
  <si>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</si>
  <si>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</si>
  <si>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</si>
  <si>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</si>
  <si>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</si>
  <si>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</si>
  <si>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</si>
  <si>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</si>
  <si>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</si>
  <si>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</si>
  <si>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</si>
  <si>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</si>
  <si>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</si>
  <si>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</si>
  <si>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</si>
  <si>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</si>
  <si>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</si>
  <si>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</si>
  <si>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</si>
  <si>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</si>
  <si>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</si>
  <si>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</si>
  <si>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</si>
  <si>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</si>
  <si>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</si>
  <si>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</si>
  <si>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</si>
  <si>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</si>
  <si>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</si>
  <si>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</si>
  <si>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</si>
  <si>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</si>
  <si>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</si>
  <si>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</si>
  <si>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</si>
  <si>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</si>
  <si>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</si>
  <si>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</si>
  <si>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</si>
  <si>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</si>
  <si>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</si>
  <si>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</si>
  <si>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</si>
  <si>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</si>
  <si>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</si>
  <si>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</si>
  <si>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</si>
  <si>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</si>
  <si>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</si>
  <si>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</si>
  <si>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</si>
  <si>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</si>
  <si>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</si>
  <si>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</si>
  <si>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</si>
  <si>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</si>
  <si>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</si>
  <si>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</si>
  <si>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</si>
  <si>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</si>
  <si>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</si>
  <si>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</si>
  <si>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</si>
  <si>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</si>
  <si>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</si>
  <si>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</si>
  <si>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</si>
  <si>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</si>
  <si>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</si>
  <si>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</si>
  <si>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</si>
  <si>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</si>
  <si>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</si>
  <si>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</si>
  <si>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</si>
  <si>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</si>
  <si>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</si>
  <si>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</si>
  <si>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</si>
  <si>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</si>
  <si>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</si>
  <si>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</si>
  <si>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</si>
  <si>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</si>
  <si>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</si>
  <si>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</si>
  <si>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</si>
  <si>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</si>
  <si>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</si>
  <si>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</si>
  <si>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</si>
  <si>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</si>
  <si>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</si>
  <si>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</si>
  <si>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</si>
  <si>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</si>
  <si>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</si>
  <si>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</si>
  <si>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</si>
  <si>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</si>
  <si>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</si>
  <si>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</si>
  <si>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</si>
  <si>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</si>
  <si>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</si>
  <si>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</si>
  <si>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</si>
  <si>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</si>
  <si>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</si>
  <si>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</si>
  <si>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</si>
  <si>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</si>
  <si>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</si>
  <si>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</si>
  <si>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</si>
  <si>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</si>
  <si>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</si>
  <si>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</si>
  <si>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</si>
  <si>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</si>
  <si>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</si>
  <si>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</si>
  <si>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</si>
  <si>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</si>
  <si>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</si>
  <si>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</si>
  <si>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</si>
  <si>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</si>
  <si>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</si>
  <si>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</si>
  <si>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</si>
  <si>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</si>
  <si>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</si>
  <si>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</si>
  <si>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</si>
  <si>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</si>
  <si>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</si>
  <si>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</si>
  <si>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</si>
  <si>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</si>
  <si>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</si>
  <si>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</si>
  <si>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</si>
  <si>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</si>
  <si>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</si>
  <si>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</si>
  <si>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</si>
  <si>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</si>
  <si>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</si>
  <si>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</si>
  <si>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</si>
  <si>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</si>
  <si>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</si>
  <si>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</si>
  <si>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</si>
  <si>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</si>
  <si>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</si>
  <si>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</si>
  <si>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</si>
  <si>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</si>
  <si>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</si>
  <si>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</si>
  <si>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</si>
  <si>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</si>
  <si>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</si>
  <si>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</si>
  <si>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</si>
  <si>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</si>
  <si>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</si>
  <si>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</si>
  <si>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</si>
  <si>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</si>
  <si>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</si>
  <si>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</si>
  <si>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</si>
  <si>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</si>
  <si>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</si>
  <si>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</si>
  <si>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</si>
  <si>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</si>
  <si>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</si>
  <si>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</si>
  <si>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</si>
  <si>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</si>
  <si>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</si>
  <si>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</si>
  <si>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</si>
  <si>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</si>
  <si>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</si>
  <si>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</si>
  <si>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</si>
  <si>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</si>
  <si>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</si>
  <si>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</si>
  <si>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</si>
  <si>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</si>
  <si>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</si>
  <si>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</si>
  <si>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</si>
  <si>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</si>
  <si>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</si>
  <si>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</si>
  <si>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</si>
  <si>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</si>
  <si>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</si>
  <si>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</si>
  <si>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</si>
  <si>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</si>
  <si>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</si>
  <si>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</si>
  <si>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</si>
  <si>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</si>
  <si>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</si>
  <si>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</si>
  <si>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</si>
  <si>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</si>
  <si>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</si>
  <si>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</si>
  <si>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</si>
  <si>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</si>
  <si>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</si>
  <si>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</si>
  <si>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</si>
  <si>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</si>
  <si>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</si>
  <si>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</si>
  <si>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</si>
  <si>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</si>
  <si>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</si>
  <si>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</si>
  <si>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</si>
  <si>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</si>
  <si>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</si>
  <si>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</si>
  <si>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</si>
  <si>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</si>
  <si>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</si>
  <si>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</si>
  <si>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</si>
  <si>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</si>
  <si>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</si>
  <si>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</si>
  <si>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</si>
  <si>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</si>
  <si>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</si>
  <si>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</si>
  <si>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</si>
  <si>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</si>
  <si>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</si>
  <si>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</si>
  <si>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</si>
  <si>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</si>
  <si>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</si>
  <si>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</si>
  <si>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</si>
  <si>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</si>
  <si>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</si>
  <si>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</si>
  <si>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</si>
  <si>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</si>
  <si>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</si>
  <si>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</si>
  <si>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</si>
  <si>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</si>
  <si>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</si>
  <si>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</si>
  <si>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</si>
  <si>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</si>
  <si>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</si>
  <si>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</si>
  <si>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</si>
  <si>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</si>
  <si>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</si>
  <si>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</si>
  <si>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</si>
  <si>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</si>
  <si>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</si>
  <si>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</si>
  <si>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</si>
  <si>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</si>
  <si>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</si>
  <si>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</si>
  <si>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</si>
  <si>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</si>
  <si>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</si>
  <si>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</si>
  <si>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</si>
  <si>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</si>
  <si>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</si>
  <si>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</si>
  <si>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</si>
  <si>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</si>
  <si>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</si>
  <si>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</si>
  <si>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</si>
  <si>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</si>
  <si>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</si>
  <si>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</si>
  <si>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</si>
  <si>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</si>
  <si>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</si>
  <si>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</si>
  <si>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</si>
  <si>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</si>
  <si>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</si>
  <si>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</si>
  <si>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</si>
  <si>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</si>
  <si>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</si>
  <si>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</si>
  <si>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</si>
  <si>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</si>
  <si>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</si>
  <si>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</si>
  <si>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</si>
  <si>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</si>
  <si>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</si>
  <si>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</si>
  <si>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</si>
  <si>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</si>
  <si>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</si>
  <si>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</si>
  <si>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</si>
  <si>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</si>
  <si>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</si>
  <si>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</si>
  <si>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</si>
  <si>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</si>
  <si>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</si>
  <si>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</si>
  <si>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</si>
  <si>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</si>
  <si>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</si>
  <si>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</si>
  <si>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</si>
  <si>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</si>
  <si>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</si>
  <si>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</si>
  <si>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</si>
  <si>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</si>
  <si>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</si>
  <si>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</si>
  <si>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</si>
  <si>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</si>
  <si>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</si>
  <si>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</si>
  <si>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</si>
  <si>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</si>
  <si>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</si>
  <si>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</si>
  <si>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</si>
  <si>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</si>
  <si>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</si>
  <si>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</si>
  <si>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</si>
  <si>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</si>
  <si>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</si>
  <si>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</si>
  <si>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</si>
  <si>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</si>
  <si>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</si>
  <si>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</si>
  <si>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</si>
  <si>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</si>
  <si>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</si>
  <si>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</si>
  <si>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</si>
  <si>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</si>
  <si>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</si>
  <si>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</si>
  <si>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</si>
  <si>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</si>
  <si>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</si>
  <si>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</si>
  <si>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</si>
  <si>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</si>
  <si>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</si>
  <si>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</si>
  <si>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</si>
  <si>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</si>
  <si>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</si>
  <si>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</si>
  <si>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</si>
  <si>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</si>
  <si>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</si>
  <si>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</si>
  <si>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</si>
  <si>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</si>
  <si>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</si>
  <si>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</si>
  <si>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</si>
  <si>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</si>
  <si>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</si>
  <si>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</si>
  <si>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</si>
  <si>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</si>
  <si>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</si>
  <si>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</si>
  <si>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</si>
  <si>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</si>
  <si>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</si>
  <si>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</si>
  <si>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</si>
  <si>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</si>
  <si>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</si>
  <si>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</si>
  <si>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</si>
  <si>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</si>
  <si>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</si>
  <si>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</si>
  <si>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</si>
  <si>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</si>
  <si>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</si>
  <si>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</si>
  <si>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</si>
  <si>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</si>
  <si>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</si>
  <si>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</si>
  <si>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</si>
  <si>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</si>
  <si>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</si>
  <si>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</si>
  <si>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</si>
  <si>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</si>
  <si>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</si>
  <si>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</si>
  <si>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</si>
  <si>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</si>
  <si>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</si>
  <si>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</si>
  <si>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</si>
  <si>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</si>
  <si>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</si>
  <si>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</si>
  <si>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</si>
  <si>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</si>
  <si>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</si>
  <si>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</si>
  <si>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</si>
  <si>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</si>
  <si>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</si>
  <si>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</si>
  <si>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</si>
  <si>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</si>
  <si>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</si>
  <si>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</si>
  <si>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</si>
  <si>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</si>
  <si>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</si>
  <si>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</si>
  <si>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</si>
  <si>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</si>
  <si>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</si>
  <si>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</si>
  <si>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</si>
  <si>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</si>
  <si>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</si>
  <si>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</si>
  <si>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</si>
  <si>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</si>
  <si>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</si>
  <si>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</si>
  <si>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</si>
  <si>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</si>
  <si>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</si>
  <si>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</si>
  <si>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</si>
  <si>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</si>
  <si>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</si>
  <si>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</si>
  <si>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</si>
  <si>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</si>
  <si>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</si>
  <si>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</si>
  <si>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</si>
  <si>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</si>
  <si>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</si>
  <si>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</si>
  <si>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</si>
  <si>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</si>
  <si>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</si>
  <si>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</si>
  <si>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</si>
  <si>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</si>
  <si>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</si>
  <si>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</si>
  <si>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</si>
  <si>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</si>
  <si>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</si>
  <si>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</si>
  <si>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</si>
  <si>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</si>
  <si>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</si>
  <si>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</si>
  <si>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</si>
  <si>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</si>
  <si>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</si>
  <si>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</si>
  <si>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</si>
  <si>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</si>
  <si>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</si>
  <si>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</si>
  <si>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</si>
  <si>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</si>
  <si>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</si>
  <si>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</si>
  <si>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</si>
  <si>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</si>
  <si>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</si>
  <si>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</si>
  <si>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</si>
  <si>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</si>
  <si>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</si>
  <si>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</si>
  <si>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</si>
  <si>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</si>
  <si>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</si>
  <si>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</si>
  <si>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</si>
  <si>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</si>
  <si>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</si>
  <si>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</si>
  <si>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</si>
  <si>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</si>
  <si>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</si>
  <si>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</si>
  <si>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</si>
  <si>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</si>
  <si>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</si>
  <si>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</si>
  <si>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</si>
  <si>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</si>
  <si>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</si>
  <si>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</si>
  <si>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</si>
  <si>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</si>
  <si>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</si>
  <si>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</si>
  <si>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</si>
  <si>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</si>
  <si>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</si>
  <si>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</si>
  <si>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</si>
  <si>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</si>
  <si>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</si>
  <si>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</si>
  <si>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</si>
  <si>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</si>
  <si>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</si>
  <si>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</si>
  <si>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</si>
  <si>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</si>
  <si>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</si>
  <si>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</si>
  <si>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</si>
  <si>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</si>
  <si>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</si>
  <si>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</si>
  <si>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</si>
  <si>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</si>
  <si>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</si>
  <si>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</si>
  <si>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</si>
  <si>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</si>
  <si>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</si>
  <si>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</si>
  <si>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</si>
  <si>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</si>
  <si>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</si>
  <si>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</si>
  <si>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</si>
  <si>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</si>
  <si>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</si>
  <si>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</si>
  <si>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</si>
  <si>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</si>
  <si>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</si>
  <si>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</si>
  <si>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</si>
  <si>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</si>
  <si>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</si>
  <si>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</si>
  <si>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</si>
  <si>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</si>
  <si>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</si>
  <si>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</si>
  <si>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</si>
  <si>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</si>
  <si>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</si>
  <si>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</si>
  <si>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</si>
  <si>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</si>
  <si>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</si>
  <si>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</si>
  <si>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</si>
  <si>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</si>
  <si>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</si>
  <si>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</si>
  <si>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</si>
  <si>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</si>
  <si>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</si>
  <si>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</si>
  <si>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</si>
  <si>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</si>
  <si>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</si>
  <si>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</si>
  <si>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</si>
  <si>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</si>
  <si>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</si>
  <si>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</si>
  <si>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</si>
  <si>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</si>
  <si>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</si>
  <si>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</si>
  <si>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</si>
  <si>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</si>
  <si>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</si>
  <si>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</si>
  <si>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</si>
  <si>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</si>
  <si>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</si>
  <si>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</si>
  <si>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</si>
  <si>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</si>
  <si>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</si>
  <si>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</si>
  <si>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</si>
  <si>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</si>
  <si>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</si>
  <si>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</si>
  <si>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</si>
  <si>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</si>
  <si>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</si>
  <si>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</si>
  <si>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</si>
  <si>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</si>
  <si>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</si>
  <si>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</si>
  <si>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</si>
  <si>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</si>
  <si>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</si>
  <si>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</si>
  <si>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</si>
  <si>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</si>
  <si>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</si>
  <si>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</si>
  <si>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</si>
  <si>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</si>
  <si>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</si>
  <si>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</si>
  <si>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</si>
  <si>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</si>
  <si>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</si>
  <si>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</si>
  <si>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</si>
  <si>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</si>
  <si>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</si>
  <si>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</si>
  <si>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</si>
  <si>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</si>
  <si>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</si>
  <si>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</si>
  <si>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</si>
  <si>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</si>
  <si>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</si>
  <si>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</si>
  <si>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</si>
  <si>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</si>
  <si>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</si>
  <si>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</si>
  <si>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</si>
  <si>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</si>
  <si>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</si>
  <si>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</si>
  <si>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</si>
  <si>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</si>
  <si>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</si>
  <si>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</si>
  <si>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</si>
  <si>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</si>
  <si>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</si>
  <si>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</si>
  <si>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</si>
  <si>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</si>
  <si>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</si>
  <si>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</si>
  <si>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</si>
  <si>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</si>
  <si>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</si>
  <si>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</si>
  <si>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</si>
  <si>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</si>
  <si>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</si>
  <si>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</si>
  <si>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</si>
  <si>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</si>
  <si>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</si>
  <si>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PCM-20251004-00000029</t>
  </si>
  <si>
    <t>Critical</t>
  </si>
  <si>
    <t>Site has night access problem as it located inside Armaco, team Will move early morming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</si>
  <si>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</si>
  <si>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</si>
  <si>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</si>
  <si>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</si>
  <si>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</si>
  <si>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</si>
  <si>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</si>
  <si>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</si>
  <si>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</si>
  <si>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</si>
  <si>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</si>
  <si>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</si>
  <si>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</si>
  <si>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</si>
  <si>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</si>
  <si>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</si>
  <si>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</si>
  <si>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</si>
  <si>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</si>
  <si>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</si>
  <si>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</si>
  <si>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</si>
  <si>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</si>
  <si>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</si>
  <si>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</si>
  <si>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</si>
  <si>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</si>
  <si>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</si>
  <si>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</si>
  <si>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</si>
  <si>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</si>
  <si>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</si>
  <si>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</si>
  <si>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</si>
  <si>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</si>
  <si>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</si>
  <si>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</si>
  <si>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</si>
  <si>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</si>
  <si>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</si>
  <si>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</si>
  <si>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</si>
  <si>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</si>
  <si>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</si>
  <si>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</si>
  <si>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</si>
  <si>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</si>
  <si>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</si>
  <si>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</si>
  <si>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</si>
  <si>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</si>
  <si>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</si>
  <si>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</si>
  <si>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</si>
  <si>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</si>
  <si>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</si>
  <si>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</si>
  <si>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</si>
  <si>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</si>
  <si>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</si>
  <si>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</si>
  <si>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</si>
  <si>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</si>
  <si>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</si>
  <si>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</si>
  <si>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</si>
  <si>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</si>
  <si>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</si>
  <si>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</si>
  <si>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</si>
  <si>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</si>
  <si>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</si>
  <si>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</si>
  <si>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</si>
  <si>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</si>
  <si>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</si>
  <si>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</si>
  <si>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</si>
  <si>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</si>
  <si>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</si>
  <si>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</si>
  <si>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</si>
  <si>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</si>
  <si>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</si>
  <si>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</si>
  <si>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PCM-20251003-00001491</t>
  </si>
  <si>
    <t>site located inside Desert USF cant access at night</t>
  </si>
  <si>
    <t>PCM-20251004-00000233</t>
  </si>
  <si>
    <t>access issue as Site located inside Saudi entertainment Academy and no security available and all doors closed</t>
  </si>
  <si>
    <t>PCM-20251004-00000238</t>
  </si>
  <si>
    <t>Restored by PG</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</si>
  <si>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</si>
  <si>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</si>
  <si>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</si>
  <si>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</si>
  <si>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</si>
  <si>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PCM-20251003-00001665</t>
  </si>
  <si>
    <t>site was Night access issue as site on deep valleys or high mountains / EM team need 120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</si>
  <si>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</si>
  <si>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</si>
  <si>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</si>
  <si>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</si>
  <si>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PCM-20251003-00001458</t>
  </si>
  <si>
    <t xml:space="preserve">EM team moved need 60 min </t>
  </si>
  <si>
    <t>PCM-20251004-00000289</t>
  </si>
  <si>
    <t>EM team moved need 40 min</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</si>
  <si>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</si>
  <si>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</si>
  <si>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</si>
  <si>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</si>
  <si>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</si>
  <si>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</si>
  <si>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</si>
  <si>
    <t>PCM-20251003-00001666</t>
  </si>
  <si>
    <t xml:space="preserve">ETA 70 MIN </t>
  </si>
  <si>
    <t>PCM-20251004-00000257</t>
  </si>
  <si>
    <t xml:space="preserve">ETA 60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</si>
</sst>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2">
    <sortCondition ref="H1:H5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9" totalsRowShown="0" headerRowDxfId="157" dataDxfId="156" headerRowBorderDxfId="154" tableBorderDxfId="155" totalsRowBorderDxfId="153">
  <autoFilter ref="A1:CJ32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7" totalsRowShown="0" headerRowDxfId="64" dataDxfId="63" headerRowBorderDxfId="61" tableBorderDxfId="62">
  <autoFilter ref="A1:L122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5" totalsRowShown="0" headerRowDxfId="48" dataDxfId="47" headerRowBorderDxfId="45" tableBorderDxfId="46" totalsRowBorderDxfId="44">
  <autoFilter ref="A1:L3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5" totalsRowShown="0" headerRowDxfId="31" dataDxfId="30" headerRowBorderDxfId="28" tableBorderDxfId="29">
  <autoFilter ref="A1:L19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0" totalsRowShown="0" headerRowDxfId="15" dataDxfId="14" headerRowBorderDxfId="12" tableBorderDxfId="13">
  <autoFilter ref="A1:L31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2"/>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271.27953564815107</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2</v>
      </c>
      <c r="D3" s="64" t="s">
        <v>8534</v>
      </c>
      <c r="E3" s="65" t="s">
        <v>38967</v>
      </c>
      <c r="F3" s="66">
        <v>45934.022002314814</v>
      </c>
      <c r="G3" s="67">
        <f ca="1">IFERROR(NOW()-F3,"")</f>
        <v>0.20595925926318159</v>
      </c>
      <c r="H3" s="90">
        <v>45934.015914351854</v>
      </c>
      <c r="I3" s="73" t="str">
        <f>IFERROR(VLOOKUP(D3,DB!A:F,6,0),"")</f>
        <v>Generator-SG</v>
      </c>
      <c r="J3" s="73" t="str">
        <f>IFERROR(VLOOKUP(D3,DB!A:G,7,0),"")</f>
        <v>Dead</v>
      </c>
      <c r="K3" s="69" t="s">
        <v>38968</v>
      </c>
      <c r="L3" s="70" t="str">
        <f>IFERROR(VLOOKUP(D3,DB!A:I,9,0),"")</f>
        <v>Latis</v>
      </c>
    </row>
    <row r="4" spans="1:12" ht="15" customHeight="1">
      <c r="A4" s="63"/>
      <c r="B4" s="73" t="str">
        <f>IFERROR(VLOOKUP(D4,DB!A:K,11,0),"")</f>
        <v/>
      </c>
      <c r="C4" s="64"/>
      <c r="D4" s="64"/>
      <c r="E4" s="65"/>
      <c r="F4" s="66"/>
      <c r="G4" s="67">
        <f ca="1">IFERROR(NOW()-F4,"")</f>
        <v>45934.227961574077</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45934.227961574077</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45934.227961574077</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45934.227961574077</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45934.227961574077</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45934.227961574077</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45934.227961574077</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45934.227961574077</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45934.227961574077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45934.227961574077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45934.227961574077</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45934.227961574077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45934.227961574077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45934.227961574077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45934.227961574077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45934.227961574077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45934.227961574077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45934.227961574077</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45934.227961574077</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45934.227961574077</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45934.227961574077</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45934.227961574077</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45934.227961574077</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45934.227961574077</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45934.227961574077</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45934.227961574077</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45934.227961574077</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45934.227961574077</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45934.227961574077</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45934.227961574077</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45934.227961574077</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45934.227961574077</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45934.227961574077</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45934.227961574077</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45934.227961574077</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45934.227961574077</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45934.227961574077</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45934.227961574077</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45934.227961574077</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45934.227961574077</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45934.227961574077</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45934.227961574077</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45934.227961574077</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45934.227961574077</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45934.227961574077</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45934.227961574077</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45934.227961574077</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45934.227961574077</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45934.227961574077</v>
      </c>
      <c r="H52" s="68"/>
      <c r="I52" s="73" t="str">
        <f>IFERROR(VLOOKUP(D52,DB!A:F,6,0),"")</f>
        <v/>
      </c>
      <c r="J52" s="73" t="str">
        <f>IFERROR(VLOOKUP(D52,DB!A:G,7,0),"")</f>
        <v/>
      </c>
      <c r="K52" s="69"/>
      <c r="L52" s="70" t="str">
        <f>IFERROR(VLOOKUP(D52,DB!A:I,9,0),"")</f>
        <v/>
      </c>
    </row>
  </sheetData>
  <customSheetViews>
    <customSheetView guid="{F6042A99-DD27-4453-835D-0834D95730CC}" filter="1" showAutoFilter="1">
      <pageMargins left="0" right="0" top="0" bottom="0" header="0" footer="0"/>
      <autoFilter ref="B1:M1" xr:uid="{9C9293C2-F9C6-446C-83CD-89D30B243C6A}"/>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9"/>
  <sheetViews>
    <sheetView workbookViewId="0">
      <selection activeCell="H9" sqref="H9"/>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242.57617916666641</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127.50087824074581</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109.22812361111573</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25613</v>
      </c>
      <c r="E6" s="131" t="s">
        <v>38964</v>
      </c>
      <c r="F6" s="132">
        <v>45933.837685185186</v>
      </c>
      <c r="G6" s="133">
        <f ca="1">IFERROR(NOW()-F6,"-")</f>
        <v>0.39027638889092486</v>
      </c>
      <c r="H6" s="132">
        <v>45933.832754629628</v>
      </c>
      <c r="I6" s="18" t="str">
        <f>IFERROR(VLOOKUP(D6,DB!A:F,6,0),"")</f>
        <v>Generator-SG</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39056</v>
      </c>
      <c r="B7" s="18" t="str">
        <f>IFERROR(VLOOKUP(D7,DB!A:K,11,0),"")</f>
        <v>R2</v>
      </c>
      <c r="C7" s="18">
        <v>2</v>
      </c>
      <c r="D7" s="18" t="s">
        <v>11739</v>
      </c>
      <c r="E7" s="131" t="s">
        <v>38967</v>
      </c>
      <c r="F7" s="132">
        <v>45934.180567129632</v>
      </c>
      <c r="G7" s="133">
        <f ca="1">IFERROR(NOW()-F7,"-")</f>
        <v>4.7394444445671979E-2</v>
      </c>
      <c r="H7" s="132">
        <v>45934.141516203701</v>
      </c>
      <c r="I7" s="18" t="str">
        <f>IFERROR(VLOOKUP(D7,DB!A:F,6,0),"")</f>
        <v>SCECO</v>
      </c>
      <c r="J7" s="18" t="str">
        <f>IFERROR(VLOOKUP(D7,DB!A:G,7,0),"")</f>
        <v>In progress</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39058</v>
      </c>
      <c r="B8" s="18" t="str">
        <f>IFERROR(VLOOKUP(D8,DB!A:K,11,0),"")</f>
        <v>R2</v>
      </c>
      <c r="C8" s="18">
        <v>1</v>
      </c>
      <c r="D8" s="75" t="s">
        <v>25077</v>
      </c>
      <c r="E8" s="131" t="s">
        <v>38964</v>
      </c>
      <c r="F8" s="132">
        <v>45934.182175925926</v>
      </c>
      <c r="G8" s="133">
        <f ca="1">IFERROR(NOW()-F8,"-")</f>
        <v>4.5785648151650093E-2</v>
      </c>
      <c r="H8" s="132">
        <v>45934.177199074074</v>
      </c>
      <c r="I8" s="18" t="str">
        <f>IFERROR(VLOOKUP(D8,DB!A:F,6,0),"")</f>
        <v>SCECO</v>
      </c>
      <c r="J8" s="18" t="str">
        <f>IFERROR(VLOOKUP(D8,DB!A:G,7,0),"")</f>
        <v>In progress</v>
      </c>
      <c r="K8" s="19" t="s">
        <v>39059</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45934.227961574077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45934.227961574077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45934.227961574077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45934.227961574077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45934.227961574077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45934.227961574077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45934.227961574077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45934.227961574077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45934.227961574077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45934.227961574077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45934.227961574077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45934.227961574077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45934.227961574077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45934.227961574077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45934.227961574077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45934.227961574077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45934.227961574077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45934.227961574077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45934.227961574077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45934.227961574077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45934.227961574077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45934.227961574077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45934.227961574077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45934.227961574077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45934.227961574077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45934.227961574077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45934.227961574077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45934.227961574077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45934.227961574077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45934.227961574077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45934.227961574077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45934.227961574077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45934.227961574077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45934.227961574077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45934.227961574077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45934.227961574077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45934.227961574077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45934.227961574077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45934.227961574077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45934.227961574077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45934.227961574077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45934.227961574077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45934.227961574077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45934.227961574077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45934.227961574077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45934.227961574077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45934.227961574077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45934.227961574077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45934.227961574077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45934.227961574077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45934.227961574077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45934.227961574077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45934.227961574077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45934.227961574077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45934.227961574077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45934.227961574077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45934.227961574077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45934.227961574077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45934.227961574077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45934.227961574077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45934.227961574077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45934.227961574077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45934.227961574077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45934.227961574077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45934.227961574077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45934.227961574077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45934.227961574077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45934.227961574077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45934.227961574077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45934.227961574077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45934.227961574077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45934.227961574077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45934.227961574077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45934.227961574077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45934.227961574077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45934.227961574077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45934.227961574077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45934.227961574077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45934.227961574077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45934.227961574077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45934.227961574077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45934.227961574077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45934.227961574077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45934.227961574077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45934.227961574077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45934.227961574077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45934.227961574077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45934.227961574077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45934.227961574077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45934.227961574077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45934.227961574077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45934.227961574077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45934.227961574077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45934.227961574077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45934.227961574077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45934.227961574077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45934.227961574077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45934.227961574077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45934.227961574077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45934.227961574077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45934.227961574077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45934.227961574077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45934.227961574077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45934.227961574077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45934.227961574077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45934.227961574077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45934.227961574077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45934.227961574077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45934.227961574077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45934.227961574077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45934.227961574077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45934.227961574077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45934.227961574077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45934.227961574077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45934.227961574077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45934.227961574077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45934.227961574077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45934.227961574077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45934.227961574077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45934.227961574077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45934.227961574077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45934.227961574077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45934.227961574077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45934.227961574077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45934.227961574077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45934.227961574077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45934.227961574077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45934.227961574077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45934.227961574077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45934.227961574077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45934.227961574077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45934.227961574077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45934.227961574077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45934.227961574077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45934.227961574077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45934.227961574077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45934.227961574077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45934.227961574077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45934.227961574077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45934.227961574077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45934.227961574077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45934.227961574077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45934.227961574077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45934.227961574077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45934.227961574077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45934.227961574077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45934.227961574077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45934.227961574077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45934.227961574077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45934.227961574077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45934.227961574077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45934.227961574077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45934.227961574077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45934.227961574077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45934.227961574077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45934.227961574077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45934.227961574077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45934.227961574077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45934.227961574077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45934.227961574077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45934.227961574077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45934.227961574077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45934.227961574077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45934.227961574077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45934.227961574077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45934.227961574077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45934.227961574077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45934.227961574077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45934.227961574077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45934.227961574077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45934.227961574077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45934.227961574077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45934.227961574077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45934.227961574077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45934.227961574077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45934.227961574077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45934.227961574077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45934.227961574077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45934.227961574077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45934.227961574077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45934.227961574077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45934.227961574077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45934.227961574077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45934.227961574077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45934.227961574077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45934.227961574077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45934.227961574077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45934.227961574077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45934.227961574077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45934.227961574077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45934.227961574077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45934.227961574077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45934.227961574077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45934.227961574077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45934.227961574077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45934.227961574077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45934.227961574077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45934.227961574077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45934.227961574077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45934.227961574077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45934.227961574077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45934.227961574077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45934.227961574077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45934.227961574077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45934.227961574077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45934.227961574077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45934.227961574077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45934.227961574077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45934.227961574077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45934.227961574077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45934.227961574077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45934.227961574077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45934.227961574077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45934.227961574077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45934.227961574077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45934.227961574077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45934.227961574077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45934.227961574077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45934.227961574077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45934.227961574077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45934.227961574077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45934.227961574077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45934.227961574077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45934.227961574077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45934.227961574077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45934.227961574077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45934.227961574077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45934.227961574077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45934.227961574077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45934.227961574077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45934.227961574077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45934.227961574077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45934.227961574077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45934.227961574077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45934.227961574077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45934.227961574077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45934.227961574077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45934.227961574077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45934.227961574077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45934.227961574077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45934.227961574077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45934.227961574077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45934.227961574077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45934.227961574077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45934.227961574077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45934.227961574077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45934.227961574077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45934.227961574077</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45934.227961574077</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45934.227961574077</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45934.227961574077</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45934.227961574077</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45934.227961574077</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45934.227961574077</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45934.227961574077</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45934.227961574077</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45934.227961574077</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45934.227961574077</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45934.227961574077</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45934.227961574077</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45934.227961574077</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45934.227961574077</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45934.227961574077</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45934.227961574077</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45934.227961574077</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45934.227961574077</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45934.227961574077</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45934.227961574077</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45934.227961574077</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45934.227961574077</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45934.227961574077</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45934.227961574077</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45934.227961574077</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45934.227961574077</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45934.227961574077</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45934.227961574077</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45934.227961574077</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45934.227961574077</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45934.227961574077</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45934.227961574077</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45934.227961574077</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45934.227961574077</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45934.227961574077</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45934.227961574077</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45934.227961574077</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45934.227961574077</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45934.227961574077</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45934.227961574077</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45934.227961574077</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45934.227961574077</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45934.227961574077</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45934.227961574077</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45934.227961574077</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45934.227961574077</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45934.227961574077</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45934.227961574077</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45934.227961574077</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45934.227961574077</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45934.227961574077</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45934.227961574077</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45934.227961574077</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45934.227961574077</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45934.227961574077</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45934.227961574077</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45934.227961574077</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45934.227961574077</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45934.227961574077</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45934.227961574077</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45934.227961574077</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45934.227961574077</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45934.227961574077</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45934.227961574077</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45934.227961574077</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45934.227961574077</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45934.227961574077</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45934.227961574077</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45934.227961574077</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45934.227961574077</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45934.227961574077</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45934.227961574077</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45934.227961574077</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sheetData>
  <dataValidations count="2">
    <dataValidation allowBlank="1" showInputMessage="1" showErrorMessage="1" sqref="E1" xr:uid="{4D935161-CDD3-4592-B877-3FB59C99E142}"/>
    <dataValidation type="list" allowBlank="1" showInputMessage="1" showErrorMessage="1" sqref="E3:E32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7"/>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75"/>
      <c r="E2" s="18"/>
      <c r="F2" s="20"/>
      <c r="G2" s="21">
        <f t="shared" ref="G2:G60" ca="1" si="0">IFERROR(NOW()-F2,"-")</f>
        <v>45934.227961574077</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45934.227961574077</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45934.227961574077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45934.227961574077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45934.227961574077</v>
      </c>
      <c r="H6" s="22"/>
      <c r="I6" s="19" t="str">
        <f>IFERROR(VLOOKUP(D6,DB!A:F,6,0),"")</f>
        <v/>
      </c>
      <c r="J6" s="18" t="str">
        <f>IFERROR(VLOOKUP(D6,DB!A:G,7,0),"")</f>
        <v/>
      </c>
      <c r="K6" s="50"/>
      <c r="L6" s="23" t="str">
        <f>IFERROR(VLOOKUP(D6,DB!A:I,9,0),"")</f>
        <v/>
      </c>
    </row>
    <row r="7" spans="1:13" ht="15" customHeight="1">
      <c r="A7" s="19"/>
      <c r="B7" s="18" t="str">
        <f>IFERROR(VLOOKUP(#REF!,DB!A:K,11,0),"")</f>
        <v/>
      </c>
      <c r="C7" s="18"/>
      <c r="D7" s="18"/>
      <c r="E7" s="18"/>
      <c r="F7" s="20"/>
      <c r="G7" s="21">
        <f t="shared" ca="1" si="0"/>
        <v>45934.227961574077</v>
      </c>
      <c r="H7" s="22"/>
      <c r="I7" s="19" t="str">
        <f>IFERROR(VLOOKUP(#REF!,DB!A:F,6,0),"")</f>
        <v/>
      </c>
      <c r="J7" s="18" t="str">
        <f>IFERROR(VLOOKUP(#REF!,DB!A:G,7,0),"")</f>
        <v/>
      </c>
      <c r="K7" s="50"/>
      <c r="L7" s="23" t="str">
        <f>IFERROR(VLOOKUP(#REF!,DB!A:I,9,0),"")</f>
        <v/>
      </c>
    </row>
    <row r="8" spans="1:13" ht="15" customHeight="1">
      <c r="A8" s="19"/>
      <c r="B8" s="75" t="str">
        <f>IFERROR(VLOOKUP(D8,DB!A:K,11,0),"")</f>
        <v/>
      </c>
      <c r="C8" s="18"/>
      <c r="D8" s="18"/>
      <c r="E8" s="18"/>
      <c r="F8" s="20"/>
      <c r="G8" s="21">
        <f t="shared" ca="1" si="0"/>
        <v>45934.227961574077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45934.227961574077</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45934.227961574077</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45934.227961574077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45934.227961574077</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45934.227961574077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45934.227961574077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45934.227961574077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45934.227961574077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45934.227961574077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45934.227961574077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45934.227961574077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45934.227961574077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45934.227961574077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45934.227961574077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45934.227961574077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45934.227961574077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45934.227961574077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45934.227961574077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45934.227961574077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45934.227961574077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45934.227961574077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45934.227961574077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45934.227961574077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45934.227961574077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45934.227961574077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45934.227961574077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45934.227961574077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45934.227961574077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45934.227961574077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45934.227961574077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45934.227961574077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45934.227961574077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45934.227961574077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45934.227961574077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45934.227961574077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45934.227961574077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45934.227961574077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45934.227961574077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45934.227961574077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45934.227961574077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45934.227961574077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45934.227961574077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45934.227961574077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45934.227961574077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45934.227961574077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45934.227961574077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45934.227961574077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45934.227961574077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45934.227961574077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45934.227961574077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45934.227961574077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45934.227961574077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ref="G61:G124" ca="1" si="1">IFERROR(NOW()-F61,"-")</f>
        <v>45934.227961574077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45934.227961574077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45934.227961574077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45934.227961574077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45934.227961574077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45934.227961574077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45934.227961574077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45934.227961574077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45934.227961574077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45934.227961574077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45934.227961574077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45934.227961574077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45934.227961574077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45934.227961574077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45934.227961574077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45934.227961574077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45934.227961574077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45934.227961574077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45934.227961574077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45934.227961574077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45934.227961574077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45934.227961574077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45934.227961574077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45934.227961574077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45934.227961574077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45934.227961574077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45934.227961574077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45934.227961574077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45934.227961574077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45934.227961574077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45934.227961574077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45934.227961574077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45934.227961574077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45934.227961574077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45934.227961574077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45934.227961574077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45934.227961574077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45934.227961574077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45934.227961574077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45934.227961574077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45934.227961574077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45934.227961574077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45934.227961574077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45934.227961574077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45934.227961574077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45934.227961574077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45934.227961574077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45934.227961574077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45934.227961574077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45934.227961574077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45934.227961574077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45934.227961574077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45934.227961574077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45934.227961574077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45934.227961574077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45934.227961574077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45934.227961574077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45934.227961574077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45934.227961574077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45934.227961574077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45934.227961574077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45934.227961574077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45934.227961574077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45934.227961574077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ref="G125:G188" ca="1" si="2">IFERROR(NOW()-F125,"-")</f>
        <v>45934.227961574077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45934.227961574077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45934.227961574077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45934.227961574077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45934.227961574077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45934.227961574077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45934.227961574077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45934.227961574077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45934.227961574077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45934.227961574077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45934.227961574077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45934.227961574077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45934.227961574077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45934.227961574077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45934.227961574077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45934.227961574077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45934.227961574077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45934.227961574077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45934.227961574077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45934.227961574077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45934.227961574077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45934.227961574077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45934.227961574077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45934.227961574077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45934.227961574077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45934.227961574077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45934.227961574077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45934.227961574077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45934.227961574077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45934.227961574077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45934.227961574077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45934.227961574077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45934.227961574077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45934.227961574077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45934.227961574077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45934.227961574077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45934.227961574077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45934.227961574077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45934.227961574077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45934.227961574077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45934.227961574077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45934.227961574077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45934.227961574077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45934.227961574077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45934.227961574077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45934.227961574077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45934.227961574077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45934.227961574077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45934.227961574077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45934.227961574077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45934.227961574077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45934.227961574077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45934.227961574077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45934.227961574077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45934.227961574077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45934.227961574077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45934.227961574077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45934.227961574077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45934.227961574077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45934.227961574077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45934.227961574077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45934.227961574077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45934.227961574077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45934.227961574077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ref="G189:G252" ca="1" si="3">IFERROR(NOW()-F189,"-")</f>
        <v>45934.227961574077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45934.227961574077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45934.227961574077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45934.227961574077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45934.227961574077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45934.227961574077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45934.227961574077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45934.227961574077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45934.227961574077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45934.227961574077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45934.227961574077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45934.227961574077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45934.227961574077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45934.227961574077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45934.227961574077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45934.227961574077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45934.227961574077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45934.227961574077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45934.227961574077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45934.227961574077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45934.227961574077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45934.227961574077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45934.227961574077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45934.227961574077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45934.227961574077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45934.227961574077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45934.227961574077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45934.227961574077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45934.227961574077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45934.227961574077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45934.227961574077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45934.227961574077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45934.227961574077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45934.227961574077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45934.227961574077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45934.227961574077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45934.227961574077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45934.227961574077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45934.227961574077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45934.227961574077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45934.227961574077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45934.227961574077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45934.227961574077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45934.227961574077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45934.227961574077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45934.227961574077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45934.227961574077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45934.227961574077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45934.227961574077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45934.227961574077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45934.227961574077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45934.227961574077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45934.227961574077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45934.227961574077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45934.227961574077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45934.227961574077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45934.227961574077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45934.227961574077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45934.227961574077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45934.227961574077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45934.227961574077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45934.227961574077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45934.227961574077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45934.227961574077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ref="G253:G316" ca="1" si="4">IFERROR(NOW()-F253,"-")</f>
        <v>45934.227961574077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45934.227961574077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45934.227961574077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45934.227961574077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45934.227961574077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45934.227961574077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45934.227961574077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45934.227961574077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45934.227961574077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45934.227961574077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45934.227961574077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45934.227961574077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45934.227961574077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45934.227961574077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45934.227961574077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45934.227961574077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45934.227961574077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45934.227961574077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45934.227961574077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45934.227961574077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45934.227961574077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45934.227961574077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45934.227961574077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45934.227961574077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45934.227961574077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45934.227961574077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45934.227961574077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45934.227961574077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45934.227961574077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45934.227961574077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45934.227961574077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45934.227961574077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45934.227961574077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45934.227961574077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45934.227961574077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45934.227961574077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45934.227961574077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45934.227961574077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45934.227961574077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45934.227961574077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45934.227961574077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45934.227961574077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45934.227961574077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45934.227961574077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45934.227961574077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45934.227961574077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45934.227961574077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45934.227961574077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45934.227961574077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45934.227961574077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45934.227961574077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45934.227961574077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45934.227961574077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45934.227961574077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45934.227961574077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45934.227961574077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45934.227961574077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45934.227961574077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45934.227961574077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45934.227961574077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45934.227961574077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45934.227961574077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45934.227961574077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45934.227961574077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ref="G317:G380" ca="1" si="5">IFERROR(NOW()-F317,"-")</f>
        <v>45934.227961574077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45934.227961574077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45934.227961574077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45934.227961574077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45934.227961574077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45934.227961574077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45934.227961574077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45934.227961574077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45934.227961574077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45934.227961574077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45934.227961574077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45934.227961574077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45934.227961574077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45934.227961574077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45934.227961574077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45934.227961574077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45934.227961574077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45934.227961574077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45934.227961574077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45934.227961574077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45934.227961574077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45934.227961574077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45934.227961574077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45934.227961574077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45934.227961574077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45934.227961574077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45934.227961574077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45934.227961574077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45934.227961574077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45934.227961574077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45934.227961574077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45934.227961574077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45934.227961574077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45934.227961574077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45934.227961574077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45934.227961574077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45934.227961574077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45934.227961574077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45934.227961574077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45934.227961574077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45934.227961574077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45934.227961574077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45934.227961574077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45934.227961574077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45934.227961574077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45934.227961574077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45934.227961574077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45934.227961574077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45934.227961574077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45934.227961574077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45934.227961574077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45934.227961574077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45934.227961574077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45934.227961574077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45934.227961574077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45934.227961574077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45934.227961574077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45934.227961574077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45934.227961574077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45934.227961574077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45934.227961574077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45934.227961574077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45934.227961574077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45934.227961574077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ref="G381:G444" ca="1" si="6">IFERROR(NOW()-F381,"-")</f>
        <v>45934.227961574077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45934.227961574077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45934.227961574077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45934.227961574077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45934.227961574077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45934.227961574077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45934.227961574077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45934.227961574077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45934.227961574077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45934.227961574077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45934.227961574077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45934.227961574077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45934.227961574077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45934.227961574077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45934.227961574077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45934.227961574077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45934.227961574077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45934.227961574077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45934.227961574077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45934.227961574077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45934.227961574077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45934.227961574077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45934.227961574077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45934.227961574077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45934.227961574077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45934.227961574077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45934.227961574077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45934.227961574077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45934.227961574077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45934.227961574077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45934.227961574077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45934.227961574077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45934.227961574077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45934.227961574077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45934.227961574077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45934.227961574077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45934.227961574077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45934.227961574077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45934.227961574077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45934.227961574077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45934.227961574077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45934.227961574077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45934.227961574077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45934.227961574077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45934.227961574077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45934.227961574077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45934.227961574077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45934.227961574077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45934.227961574077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45934.227961574077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45934.227961574077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45934.227961574077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45934.227961574077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45934.227961574077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45934.227961574077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45934.227961574077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45934.227961574077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45934.227961574077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45934.227961574077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45934.227961574077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45934.227961574077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45934.227961574077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45934.227961574077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45934.227961574077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ref="G445:G508" ca="1" si="7">IFERROR(NOW()-F445,"-")</f>
        <v>45934.227961574077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45934.227961574077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45934.227961574077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45934.227961574077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45934.227961574077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45934.227961574077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45934.227961574077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45934.227961574077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45934.227961574077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45934.227961574077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45934.227961574077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45934.227961574077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45934.227961574077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45934.227961574077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45934.227961574077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45934.227961574077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45934.227961574077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45934.227961574077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45934.227961574077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45934.227961574077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45934.227961574077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45934.227961574077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45934.227961574077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45934.227961574077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45934.227961574077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45934.227961574077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45934.227961574077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45934.227961574077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45934.227961574077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45934.227961574077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45934.227961574077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45934.227961574077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45934.227961574077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45934.227961574077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45934.227961574077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45934.227961574077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45934.227961574077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45934.227961574077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45934.227961574077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45934.227961574077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45934.227961574077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45934.227961574077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45934.227961574077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45934.227961574077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45934.227961574077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45934.227961574077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45934.227961574077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45934.227961574077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45934.227961574077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45934.227961574077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45934.227961574077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45934.227961574077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45934.227961574077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45934.227961574077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45934.227961574077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45934.227961574077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45934.227961574077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45934.227961574077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45934.227961574077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45934.227961574077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45934.227961574077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45934.227961574077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45934.227961574077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45934.227961574077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ref="G509:G572" ca="1" si="8">IFERROR(NOW()-F509,"-")</f>
        <v>45934.227961574077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45934.227961574077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45934.227961574077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45934.227961574077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45934.227961574077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45934.227961574077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45934.227961574077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45934.227961574077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45934.227961574077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45934.227961574077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45934.227961574077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45934.227961574077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45934.227961574077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45934.227961574077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45934.227961574077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45934.227961574077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45934.227961574077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45934.227961574077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45934.227961574077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45934.227961574077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45934.227961574077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45934.227961574077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45934.227961574077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45934.227961574077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45934.227961574077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45934.227961574077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45934.227961574077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45934.227961574077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45934.227961574077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45934.227961574077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45934.227961574077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45934.227961574077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45934.227961574077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45934.227961574077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45934.227961574077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45934.227961574077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45934.227961574077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45934.227961574077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45934.227961574077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45934.227961574077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45934.227961574077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45934.227961574077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45934.227961574077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45934.227961574077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45934.227961574077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45934.227961574077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45934.227961574077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45934.227961574077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45934.227961574077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45934.227961574077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45934.227961574077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45934.227961574077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45934.227961574077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45934.227961574077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45934.227961574077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45934.227961574077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45934.227961574077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45934.227961574077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45934.227961574077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45934.227961574077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45934.227961574077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45934.227961574077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45934.227961574077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45934.227961574077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ref="G573:G636" ca="1" si="9">IFERROR(NOW()-F573,"-")</f>
        <v>45934.227961574077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45934.227961574077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45934.227961574077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45934.227961574077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45934.227961574077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45934.227961574077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45934.227961574077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45934.227961574077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45934.227961574077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45934.227961574077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45934.227961574077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45934.227961574077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45934.227961574077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45934.227961574077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45934.227961574077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45934.227961574077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45934.227961574077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45934.227961574077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45934.227961574077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45934.227961574077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45934.227961574077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45934.227961574077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45934.227961574077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45934.227961574077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45934.227961574077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45934.227961574077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45934.227961574077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45934.227961574077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45934.227961574077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45934.227961574077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45934.227961574077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45934.227961574077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45934.227961574077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45934.227961574077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45934.227961574077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45934.227961574077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45934.227961574077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45934.227961574077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45934.227961574077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45934.227961574077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45934.227961574077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45934.227961574077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45934.227961574077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45934.227961574077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45934.227961574077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45934.227961574077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45934.227961574077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45934.227961574077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45934.227961574077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45934.227961574077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45934.227961574077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45934.227961574077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45934.227961574077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45934.227961574077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45934.227961574077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45934.227961574077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45934.227961574077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45934.227961574077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45934.227961574077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45934.227961574077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45934.227961574077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45934.227961574077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45934.227961574077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45934.227961574077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ref="G637:G700" ca="1" si="10">IFERROR(NOW()-F637,"-")</f>
        <v>45934.227961574077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45934.227961574077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45934.227961574077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45934.227961574077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45934.227961574077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45934.227961574077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45934.227961574077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45934.227961574077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45934.227961574077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45934.227961574077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45934.227961574077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45934.227961574077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45934.227961574077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45934.227961574077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45934.227961574077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45934.227961574077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45934.227961574077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45934.227961574077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45934.227961574077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45934.227961574077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45934.227961574077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45934.227961574077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45934.227961574077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45934.227961574077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45934.227961574077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45934.227961574077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45934.227961574077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45934.227961574077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45934.227961574077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45934.227961574077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45934.227961574077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45934.227961574077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45934.227961574077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45934.227961574077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45934.227961574077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45934.227961574077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45934.227961574077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45934.227961574077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45934.227961574077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45934.227961574077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45934.227961574077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45934.227961574077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45934.227961574077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45934.227961574077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45934.227961574077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45934.227961574077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45934.227961574077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45934.227961574077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45934.227961574077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45934.227961574077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45934.227961574077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45934.227961574077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45934.227961574077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45934.227961574077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45934.227961574077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45934.227961574077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45934.227961574077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45934.227961574077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45934.227961574077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45934.227961574077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45934.227961574077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45934.227961574077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45934.227961574077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45934.227961574077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ref="G701:G764" ca="1" si="11">IFERROR(NOW()-F701,"-")</f>
        <v>45934.227961574077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45934.227961574077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45934.227961574077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45934.227961574077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45934.227961574077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45934.227961574077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45934.227961574077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45934.227961574077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45934.227961574077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45934.227961574077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45934.227961574077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45934.227961574077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45934.227961574077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45934.227961574077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45934.227961574077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45934.227961574077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45934.227961574077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45934.227961574077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45934.227961574077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45934.227961574077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45934.227961574077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45934.227961574077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45934.227961574077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45934.227961574077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45934.227961574077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45934.227961574077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45934.227961574077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45934.227961574077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45934.227961574077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45934.227961574077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45934.227961574077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45934.227961574077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45934.227961574077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45934.227961574077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45934.227961574077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45934.227961574077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45934.227961574077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45934.227961574077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45934.227961574077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45934.227961574077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45934.227961574077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45934.227961574077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45934.227961574077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45934.227961574077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45934.227961574077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45934.227961574077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45934.227961574077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45934.227961574077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45934.227961574077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45934.227961574077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45934.227961574077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45934.227961574077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45934.227961574077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45934.227961574077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45934.227961574077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45934.227961574077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45934.227961574077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45934.227961574077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45934.227961574077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45934.227961574077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45934.227961574077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45934.227961574077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45934.227961574077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45934.227961574077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ref="G765:G828" ca="1" si="12">IFERROR(NOW()-F765,"-")</f>
        <v>45934.227961574077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45934.227961574077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45934.227961574077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45934.227961574077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45934.227961574077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45934.227961574077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45934.227961574077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45934.227961574077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45934.227961574077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45934.227961574077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45934.227961574077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45934.227961574077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45934.227961574077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45934.227961574077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45934.227961574077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45934.227961574077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45934.227961574077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45934.227961574077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45934.227961574077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45934.227961574077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45934.227961574077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45934.227961574077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45934.227961574077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45934.227961574077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45934.227961574077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45934.227961574077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45934.227961574077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45934.227961574077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45934.227961574077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45934.227961574077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45934.227961574077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45934.227961574077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45934.227961574077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45934.227961574077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45934.227961574077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45934.227961574077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45934.227961574077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45934.227961574077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45934.227961574077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45934.227961574077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45934.227961574077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45934.227961574077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45934.227961574077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45934.227961574077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45934.227961574077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45934.227961574077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45934.227961574077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45934.227961574077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45934.227961574077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45934.227961574077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45934.227961574077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45934.227961574077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45934.227961574077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45934.227961574077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45934.227961574077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45934.227961574077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45934.227961574077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45934.227961574077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45934.227961574077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45934.227961574077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45934.227961574077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45934.227961574077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45934.227961574077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45934.227961574077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ref="G829:G892" ca="1" si="13">IFERROR(NOW()-F829,"-")</f>
        <v>45934.227961574077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45934.227961574077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45934.227961574077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45934.227961574077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45934.227961574077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45934.227961574077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45934.227961574077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45934.227961574077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45934.227961574077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45934.227961574077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45934.227961574077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45934.227961574077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45934.227961574077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45934.227961574077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45934.227961574077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45934.227961574077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45934.227961574077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45934.227961574077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45934.227961574077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45934.227961574077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45934.227961574077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45934.227961574077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45934.227961574077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45934.227961574077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45934.227961574077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45934.227961574077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45934.227961574077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45934.227961574077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45934.227961574077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45934.227961574077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45934.227961574077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45934.227961574077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45934.227961574077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45934.227961574077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45934.227961574077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45934.227961574077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45934.227961574077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45934.227961574077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45934.227961574077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45934.227961574077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45934.227961574077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45934.227961574077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45934.227961574077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45934.227961574077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45934.227961574077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45934.227961574077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45934.227961574077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45934.227961574077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45934.227961574077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45934.227961574077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45934.227961574077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45934.227961574077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45934.227961574077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45934.227961574077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45934.227961574077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45934.227961574077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45934.227961574077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45934.227961574077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45934.227961574077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45934.227961574077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45934.227961574077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45934.227961574077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45934.227961574077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45934.227961574077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ref="G893:G956" ca="1" si="14">IFERROR(NOW()-F893,"-")</f>
        <v>45934.227961574077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45934.227961574077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45934.227961574077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45934.227961574077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45934.227961574077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45934.227961574077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45934.227961574077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45934.227961574077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45934.227961574077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45934.227961574077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45934.227961574077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45934.227961574077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45934.227961574077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45934.227961574077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45934.227961574077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45934.227961574077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45934.227961574077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45934.227961574077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45934.227961574077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45934.227961574077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45934.227961574077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45934.227961574077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45934.227961574077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45934.227961574077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45934.227961574077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45934.227961574077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45934.227961574077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45934.227961574077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45934.227961574077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45934.227961574077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45934.227961574077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45934.227961574077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45934.227961574077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45934.227961574077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45934.227961574077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45934.227961574077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45934.227961574077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45934.227961574077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45934.227961574077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45934.227961574077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45934.227961574077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45934.227961574077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45934.227961574077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45934.227961574077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45934.227961574077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45934.227961574077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45934.227961574077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45934.227961574077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45934.227961574077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45934.227961574077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45934.227961574077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45934.227961574077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45934.227961574077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45934.227961574077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45934.227961574077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45934.227961574077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45934.227961574077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45934.227961574077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45934.227961574077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45934.227961574077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45934.227961574077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45934.227961574077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45934.227961574077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45934.227961574077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ref="G957:G1020" ca="1" si="15">IFERROR(NOW()-F957,"-")</f>
        <v>45934.227961574077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45934.227961574077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45934.227961574077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45934.227961574077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45934.227961574077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45934.227961574077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45934.227961574077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45934.227961574077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45934.227961574077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45934.227961574077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45934.227961574077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45934.227961574077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45934.227961574077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45934.227961574077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45934.227961574077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45934.227961574077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45934.227961574077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45934.227961574077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45934.227961574077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45934.227961574077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45934.227961574077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45934.227961574077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45934.227961574077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45934.227961574077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45934.227961574077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45934.227961574077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45934.227961574077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45934.227961574077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45934.227961574077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45934.227961574077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45934.227961574077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45934.227961574077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45934.227961574077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45934.227961574077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45934.227961574077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45934.227961574077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45934.227961574077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45934.227961574077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45934.227961574077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45934.227961574077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45934.227961574077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45934.227961574077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45934.227961574077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45934.227961574077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45934.227961574077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45934.227961574077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45934.227961574077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45934.227961574077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45934.227961574077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45934.227961574077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45934.227961574077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45934.227961574077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45934.227961574077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45934.227961574077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45934.227961574077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45934.227961574077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45934.227961574077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45934.227961574077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45934.227961574077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45934.227961574077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45934.227961574077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45934.227961574077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45934.227961574077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45934.227961574077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ref="G1021:G1084" ca="1" si="16">IFERROR(NOW()-F1021,"-")</f>
        <v>45934.227961574077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45934.227961574077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45934.227961574077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45934.227961574077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45934.227961574077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45934.227961574077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45934.227961574077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45934.227961574077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45934.227961574077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45934.227961574077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45934.227961574077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45934.227961574077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45934.227961574077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45934.227961574077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45934.227961574077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45934.227961574077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45934.227961574077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45934.227961574077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45934.227961574077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45934.227961574077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45934.227961574077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45934.227961574077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45934.227961574077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45934.227961574077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45934.227961574077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45934.227961574077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45934.227961574077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45934.227961574077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45934.227961574077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45934.227961574077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45934.227961574077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45934.227961574077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45934.227961574077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45934.227961574077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45934.227961574077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45934.227961574077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45934.227961574077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45934.227961574077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45934.227961574077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45934.227961574077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45934.227961574077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45934.227961574077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45934.227961574077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45934.227961574077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45934.227961574077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45934.227961574077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45934.227961574077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45934.227961574077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45934.227961574077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45934.227961574077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45934.227961574077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45934.227961574077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45934.227961574077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45934.227961574077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45934.227961574077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45934.227961574077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45934.227961574077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45934.227961574077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45934.227961574077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45934.227961574077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45934.227961574077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45934.227961574077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45934.227961574077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45934.227961574077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ref="G1085:G1148" ca="1" si="17">IFERROR(NOW()-F1085,"-")</f>
        <v>45934.227961574077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45934.227961574077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45934.227961574077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45934.227961574077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45934.227961574077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45934.227961574077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45934.227961574077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45934.227961574077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45934.227961574077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45934.227961574077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45934.227961574077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45934.227961574077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45934.227961574077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45934.227961574077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45934.227961574077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45934.227961574077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45934.227961574077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45934.227961574077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45934.227961574077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45934.227961574077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45934.227961574077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45934.227961574077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45934.227961574077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45934.227961574077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45934.227961574077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45934.227961574077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45934.227961574077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45934.227961574077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45934.227961574077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45934.227961574077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45934.227961574077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45934.227961574077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45934.227961574077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45934.227961574077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45934.227961574077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45934.227961574077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45934.227961574077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45934.227961574077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45934.227961574077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45934.227961574077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45934.227961574077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45934.227961574077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45934.227961574077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45934.227961574077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45934.227961574077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45934.227961574077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45934.227961574077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45934.227961574077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45934.227961574077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45934.227961574077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45934.227961574077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45934.227961574077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45934.227961574077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45934.227961574077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45934.227961574077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45934.227961574077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45934.227961574077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45934.227961574077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45934.227961574077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45934.227961574077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45934.227961574077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45934.227961574077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45934.227961574077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45934.227961574077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ref="G1149:G1212" ca="1" si="18">IFERROR(NOW()-F1149,"-")</f>
        <v>45934.227961574077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45934.227961574077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45934.227961574077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45934.227961574077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45934.227961574077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45934.227961574077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45934.227961574077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45934.227961574077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45934.227961574077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45934.227961574077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45934.227961574077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45934.227961574077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45934.227961574077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45934.227961574077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45934.227961574077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45934.227961574077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45934.227961574077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45934.227961574077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45934.227961574077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45934.227961574077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45934.227961574077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45934.227961574077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45934.227961574077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45934.227961574077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45934.227961574077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45934.227961574077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45934.227961574077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45934.227961574077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45934.227961574077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45934.227961574077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45934.227961574077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45934.227961574077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45934.227961574077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45934.227961574077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45934.227961574077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45934.227961574077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45934.227961574077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45934.227961574077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45934.227961574077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45934.227961574077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45934.227961574077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45934.227961574077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45934.227961574077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45934.227961574077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45934.227961574077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45934.227961574077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45934.227961574077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45934.227961574077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45934.227961574077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45934.227961574077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45934.227961574077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45934.227961574077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45934.227961574077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45934.227961574077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45934.227961574077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45934.227961574077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45934.227961574077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45934.227961574077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45934.227961574077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45934.227961574077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45934.227961574077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45934.227961574077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45934.227961574077</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45934.227961574077</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ref="G1213:G1227" ca="1" si="19">IFERROR(NOW()-F1213,"-")</f>
        <v>45934.227961574077</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45934.227961574077</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45934.227961574077</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45934.227961574077</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45934.227961574077</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45934.227961574077</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45934.227961574077</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45934.227961574077</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45934.227961574077</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45934.227961574077</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45934.227961574077</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45934.227961574077</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45934.227961574077</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45934.227961574077</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45934.227961574077</v>
      </c>
      <c r="H1227" s="22"/>
      <c r="I1227" s="19" t="str">
        <f>IFERROR(VLOOKUP(D1227,DB!A:F,6,0),"")</f>
        <v/>
      </c>
      <c r="J1227" s="18" t="str">
        <f>IFERROR(VLOOKUP(D1227,DB!A:G,7,0),"")</f>
        <v/>
      </c>
      <c r="K1227" s="50"/>
      <c r="L1227" s="23" t="str">
        <f>IFERROR(VLOOKUP(D1227,DB!A:I,9,0),"")</f>
        <v/>
      </c>
    </row>
  </sheetData>
  <dataValidations count="2">
    <dataValidation allowBlank="1" showInputMessage="1" showErrorMessage="1" sqref="E1" xr:uid="{5914219A-CB83-432D-936A-CC0CB6F3982A}"/>
    <dataValidation type="list" allowBlank="1" showInputMessage="1" showErrorMessage="1" sqref="E2:E122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1"/>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230.74724398148101</v>
      </c>
      <c r="H2" s="113">
        <v>45703.474768518521</v>
      </c>
      <c r="I2" s="110" t="str">
        <f>IFERROR(VLOOKUP(D2,DB!A:F,6,0),"")</f>
        <v>SCECO</v>
      </c>
      <c r="J2" s="110" t="str">
        <f>IFERROR(VLOOKUP(D2,DB!A:G,7,0),"")</f>
        <v>Dead</v>
      </c>
      <c r="K2" s="115" t="s">
        <v>39061</v>
      </c>
      <c r="L2" s="107" t="str">
        <f>IFERROR(VLOOKUP(D2,DB!A:I,9,0),"")</f>
        <v>Latis</v>
      </c>
    </row>
    <row r="3" spans="1:16" ht="33.75" customHeight="1">
      <c r="A3" s="110" t="s">
        <v>39062</v>
      </c>
      <c r="B3" s="110" t="str">
        <f>IFERROR(VLOOKUP(D3,DB!A:K,11,0),"")</f>
        <v>R4</v>
      </c>
      <c r="C3" s="111">
        <v>2</v>
      </c>
      <c r="D3" s="107" t="s">
        <v>39063</v>
      </c>
      <c r="E3" s="112" t="s">
        <v>38964</v>
      </c>
      <c r="F3" s="113">
        <v>45930.890277777777</v>
      </c>
      <c r="G3" s="114">
        <f ca="1">IFERROR(NOW()-F3,"")</f>
        <v>3.3376837963005528</v>
      </c>
      <c r="H3" s="113">
        <v>45930.847372685188</v>
      </c>
      <c r="I3" s="110" t="str">
        <f>IFERROR(VLOOKUP(D3,DB!A:F,6,0),"")</f>
        <v>SCECO</v>
      </c>
      <c r="J3" s="110" t="str">
        <f>IFERROR(VLOOKUP(D3,DB!A:G,7,0),"")</f>
        <v>In progress</v>
      </c>
      <c r="K3" s="115" t="s">
        <v>39064</v>
      </c>
      <c r="L3" s="107" t="str">
        <f>IFERROR(VLOOKUP(D3,DB!A:I,9,0),"")</f>
        <v>Latis</v>
      </c>
    </row>
    <row r="4" spans="1:16" ht="36.75" customHeight="1">
      <c r="A4" s="110" t="s">
        <v>39065</v>
      </c>
      <c r="B4" s="110" t="str">
        <f>IFERROR(VLOOKUP(D4,DB!A:K,11,0),"")</f>
        <v>R4</v>
      </c>
      <c r="C4" s="111">
        <v>2</v>
      </c>
      <c r="D4" s="107" t="s">
        <v>36682</v>
      </c>
      <c r="E4" s="112" t="s">
        <v>38964</v>
      </c>
      <c r="F4" s="113">
        <v>45933.919965277775</v>
      </c>
      <c r="G4" s="114">
        <f ca="1">IFERROR(NOW()-F4,"")</f>
        <v>0.30799629630200798</v>
      </c>
      <c r="H4" s="113">
        <v>45933.903807870367</v>
      </c>
      <c r="I4" s="110" t="str">
        <f>IFERROR(VLOOKUP(D4,DB!A:F,6,0),"")</f>
        <v>Generator-SG</v>
      </c>
      <c r="J4" s="110" t="str">
        <f>IFERROR(VLOOKUP(D4,DB!A:G,7,0),"")</f>
        <v>Weak</v>
      </c>
      <c r="K4" s="115" t="s">
        <v>39066</v>
      </c>
      <c r="L4" s="107" t="str">
        <f>IFERROR(VLOOKUP(D4,DB!A:I,9,0),"")</f>
        <v>Latis</v>
      </c>
    </row>
    <row r="5" spans="1:16" ht="15" customHeight="1">
      <c r="A5" s="110"/>
      <c r="B5" s="110" t="str">
        <f>IFERROR(VLOOKUP(D5,DB!A:K,11,0),"")</f>
        <v/>
      </c>
      <c r="C5" s="111"/>
      <c r="D5" s="107"/>
      <c r="E5" s="112"/>
      <c r="F5" s="113"/>
      <c r="G5" s="114">
        <f ca="1">IFERROR(NOW()-F5,"")</f>
        <v>45934.227961574077</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45934.227961574077</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45934.227961574077</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45934.227961574077</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45934.227961574077</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45934.227961574077</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45934.227961574077</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45934.227961574077</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45934.227961574077</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45934.227961574077</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45934.227961574077</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45934.227961574077</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45934.227961574077</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45934.227961574077</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45934.227961574077</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45934.227961574077</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45934.227961574077</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45934.227961574077</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45934.227961574077</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45934.227961574077</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45934.227961574077</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45934.227961574077</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45934.227961574077</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45934.227961574077</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45934.227961574077</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45934.227961574077</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45934.227961574077</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45934.227961574077</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45934.227961574077</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45934.227961574077</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45934.227961574077</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45934.227961574077</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45934.227961574077</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45934.227961574077</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45934.227961574077</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45934.227961574077</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45934.227961574077</v>
      </c>
      <c r="H41" s="113"/>
      <c r="I41" s="110" t="str">
        <f>IFERROR(VLOOKUP(D41,DB!A:F,6,0),"")</f>
        <v/>
      </c>
      <c r="J41" s="110" t="str">
        <f>IFERROR(VLOOKUP(D41,DB!A:G,7,0),"")</f>
        <v/>
      </c>
      <c r="K41" s="115"/>
      <c r="L41" s="107" t="str">
        <f>IFERROR(VLOOKUP(D41,DB!A:I,9,0),"")</f>
        <v/>
      </c>
    </row>
  </sheetData>
  <dataValidations count="2">
    <dataValidation allowBlank="1" showInputMessage="1" showErrorMessage="1" sqref="E1" xr:uid="{A4F81451-56CC-4543-9497-104C4E44EE4B}"/>
    <dataValidation type="list" allowBlank="1" showInputMessage="1" showErrorMessage="1" sqref="E2:E4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8"/>
  <sheetViews>
    <sheetView workbookViewId="0">
      <selection activeCell="K11" sqref="K11"/>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39067</v>
      </c>
      <c r="B2" s="37" t="str">
        <f>IFERROR(VLOOKUP(D2,DB!A:K,11,0),"")</f>
        <v>R5</v>
      </c>
      <c r="C2" s="37">
        <v>3</v>
      </c>
      <c r="D2" s="37" t="s">
        <v>36000</v>
      </c>
      <c r="E2" s="37" t="s">
        <v>38964</v>
      </c>
      <c r="F2" s="38">
        <v>45891.832060185188</v>
      </c>
      <c r="G2" s="39">
        <f t="shared" ref="G2" ca="1" si="0">IFERROR(NOW()-F2,"-")</f>
        <v>42.395901388888888</v>
      </c>
      <c r="H2" s="38">
        <v>45891.790393518517</v>
      </c>
      <c r="I2" s="37" t="str">
        <f>IFERROR(VLOOKUP(D2,DB!A:F,6,0),"")</f>
        <v>Generator-SG</v>
      </c>
      <c r="J2" s="37" t="str">
        <f>IFERROR(VLOOKUP(D2,DB!A:G,7,0),"")</f>
        <v>Vandalized</v>
      </c>
      <c r="K2" s="37" t="s">
        <v>39068</v>
      </c>
      <c r="L2" s="37" t="str">
        <f>IFERROR(VLOOKUP(D2,DB!A:I,9,0),"")</f>
        <v>Latis</v>
      </c>
      <c r="M2" s="136"/>
    </row>
    <row r="3" spans="1:13" ht="30.75">
      <c r="A3" s="37" t="s">
        <v>39069</v>
      </c>
      <c r="B3" s="37" t="str">
        <f>IFERROR(VLOOKUP(D3,DB!A:K,11,0),"")</f>
        <v>R5</v>
      </c>
      <c r="C3" s="37">
        <v>1</v>
      </c>
      <c r="D3" s="37" t="s">
        <v>31295</v>
      </c>
      <c r="E3" s="37" t="s">
        <v>38967</v>
      </c>
      <c r="F3" s="38">
        <v>45926.188877314817</v>
      </c>
      <c r="G3" s="39">
        <f ca="1">IFERROR(NOW()-F3,"-")</f>
        <v>8.0390842592605622</v>
      </c>
      <c r="H3" s="38">
        <v>45926.158159722225</v>
      </c>
      <c r="I3" s="37" t="str">
        <f>IFERROR(VLOOKUP(D3,DB!A:F,6,0),"")</f>
        <v>SCECO</v>
      </c>
      <c r="J3" s="37" t="str">
        <f>IFERROR(VLOOKUP(D3,DB!A:G,7,0),"")</f>
        <v>Good</v>
      </c>
      <c r="K3" s="37" t="s">
        <v>39070</v>
      </c>
      <c r="L3" s="37" t="str">
        <f>IFERROR(VLOOKUP(D3,DB!A:I,9,0),"")</f>
        <v>Latis</v>
      </c>
      <c r="M3" s="136"/>
    </row>
    <row r="4" spans="1:13" ht="15">
      <c r="A4" s="37" t="s">
        <v>39071</v>
      </c>
      <c r="B4" s="37" t="str">
        <f>IFERROR(VLOOKUP(D4,DB!A:K,11,0),"")</f>
        <v>R5</v>
      </c>
      <c r="C4" s="37">
        <v>1</v>
      </c>
      <c r="D4" s="137" t="s">
        <v>36036</v>
      </c>
      <c r="E4" s="37" t="s">
        <v>38964</v>
      </c>
      <c r="F4" s="38">
        <v>45933.812557870369</v>
      </c>
      <c r="G4" s="39">
        <f ca="1">IFERROR(NOW()-F4,"-")</f>
        <v>0.4154037037078524</v>
      </c>
      <c r="H4" s="38">
        <v>45933.807002314818</v>
      </c>
      <c r="I4" s="37" t="str">
        <f>IFERROR(VLOOKUP(D4,DB!A:F,6,0),"")</f>
        <v>Generator-SG</v>
      </c>
      <c r="J4" s="37" t="str">
        <f>IFERROR(VLOOKUP(D4,DB!A:G,7,0),"")</f>
        <v>Dead</v>
      </c>
      <c r="K4" s="37" t="s">
        <v>39072</v>
      </c>
      <c r="L4" s="37" t="str">
        <f>IFERROR(VLOOKUP(D4,DB!A:I,9,0),"")</f>
        <v>Latis</v>
      </c>
      <c r="M4" s="136"/>
    </row>
    <row r="5" spans="1:13" ht="15">
      <c r="A5" s="37" t="s">
        <v>39073</v>
      </c>
      <c r="B5" s="37" t="str">
        <f>IFERROR(VLOOKUP(D5,DB!A:K,11,0),"")</f>
        <v>R5</v>
      </c>
      <c r="C5" s="37">
        <v>1</v>
      </c>
      <c r="D5" s="37" t="s">
        <v>31292</v>
      </c>
      <c r="E5" s="37" t="s">
        <v>38964</v>
      </c>
      <c r="F5" s="38">
        <v>45934.217928240738</v>
      </c>
      <c r="G5" s="39">
        <f ca="1">IFERROR(NOW()-F5,"-")</f>
        <v>1.0033333339379169E-2</v>
      </c>
      <c r="H5" s="38">
        <v>45934.212152777778</v>
      </c>
      <c r="I5" s="37" t="str">
        <f>IFERROR(VLOOKUP(D5,DB!A:F,6,0),"")</f>
        <v>Generator-SG</v>
      </c>
      <c r="J5" s="37" t="str">
        <f>IFERROR(VLOOKUP(D5,DB!A:G,7,0),"")</f>
        <v>Vandalized</v>
      </c>
      <c r="K5" s="37" t="s">
        <v>39074</v>
      </c>
      <c r="L5" s="37" t="str">
        <f>IFERROR(VLOOKUP(D5,DB!A:I,9,0),"")</f>
        <v>Latis</v>
      </c>
      <c r="M5" s="136"/>
    </row>
    <row r="6" spans="1:13" ht="15">
      <c r="A6" s="37"/>
      <c r="B6" s="37" t="str">
        <f>IFERROR(VLOOKUP(D6,DB!A:K,11,0),"")</f>
        <v/>
      </c>
      <c r="C6" s="37"/>
      <c r="D6" s="37"/>
      <c r="E6" s="37"/>
      <c r="F6" s="38"/>
      <c r="G6" s="39">
        <f ca="1">IFERROR(NOW()-F6,"-")</f>
        <v>45934.227961574077</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45934.227961574077</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45934.227961574077</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45934.227961574077</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45934.227961574077</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45934.227961574077</v>
      </c>
      <c r="H11" s="38"/>
      <c r="I11" s="37" t="str">
        <f>IFERROR(VLOOKUP(D11,DB!A:F,6,0),"")</f>
        <v/>
      </c>
      <c r="J11" s="37" t="str">
        <f>IFERROR(VLOOKUP(D11,DB!A:G,7,0),"")</f>
        <v/>
      </c>
      <c r="K11" s="37"/>
      <c r="L11" s="37" t="str">
        <f>IFERROR(VLOOKUP(D11,DB!A:I,9,0),"")</f>
        <v/>
      </c>
      <c r="M11" s="136"/>
    </row>
    <row r="12" spans="1:13" ht="15">
      <c r="A12" s="37"/>
      <c r="B12" s="37" t="str">
        <f>IFERROR(VLOOKUP(D12,DB!A:K,11,0),"")</f>
        <v/>
      </c>
      <c r="C12" s="37"/>
      <c r="D12"/>
      <c r="E12" s="37"/>
      <c r="F12" s="38"/>
      <c r="G12" s="39">
        <f ca="1">IFERROR(NOW()-F12,"-")</f>
        <v>45934.227961574077</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45934.227961574077</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45934.227961574077</v>
      </c>
      <c r="H14" s="38"/>
      <c r="I14" s="37" t="str">
        <f>IFERROR(VLOOKUP(D14,DB!A:F,6,0),"")</f>
        <v/>
      </c>
      <c r="J14" s="37" t="str">
        <f>IFERROR(VLOOKUP(D14,DB!A:G,7,0),"")</f>
        <v/>
      </c>
      <c r="K14" s="37"/>
      <c r="L14" s="37" t="str">
        <f>IFERROR(VLOOKUP(D14,DB!A:I,9,0),"")</f>
        <v/>
      </c>
      <c r="M14" s="136"/>
    </row>
    <row r="15" spans="1:13" ht="15.75">
      <c r="A15" s="37"/>
      <c r="B15" s="37" t="str">
        <f>IFERROR(VLOOKUP(D15,DB!A:K,11,0),"")</f>
        <v/>
      </c>
      <c r="C15" s="37"/>
      <c r="D15" s="141"/>
      <c r="E15" s="37"/>
      <c r="F15" s="38"/>
      <c r="G15" s="39">
        <f ca="1">IFERROR(NOW()-F15,"-")</f>
        <v>45934.227961574077</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45934.227961574077</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45934.227961574077</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45934.227961574077</v>
      </c>
      <c r="H18" s="38"/>
      <c r="I18" s="37" t="str">
        <f>IFERROR(VLOOKUP(D18,DB!A:F,6,0),"")</f>
        <v/>
      </c>
      <c r="J18" s="37" t="str">
        <f>IFERROR(VLOOKUP(D18,DB!A:G,7,0),"")</f>
        <v/>
      </c>
      <c r="K18" s="37"/>
      <c r="L18" s="37" t="str">
        <f>IFERROR(VLOOKUP(D18,DB!A:I,9,0),"")</f>
        <v/>
      </c>
      <c r="M18" s="136"/>
    </row>
    <row r="19" spans="1:13" ht="15.75">
      <c r="A19" s="37"/>
      <c r="B19" s="37" t="str">
        <f>IFERROR(VLOOKUP(D19,DB!A:K,11,0),"")</f>
        <v/>
      </c>
      <c r="C19" s="37"/>
      <c r="D19" s="141"/>
      <c r="E19" s="37"/>
      <c r="F19" s="38"/>
      <c r="G19" s="39">
        <f ca="1">IFERROR(NOW()-F19,"-")</f>
        <v>45934.227961574077</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45934.227961574077</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45934.227961574077</v>
      </c>
      <c r="H21" s="38"/>
      <c r="I21" s="37" t="str">
        <f>IFERROR(VLOOKUP(D21,DB!A:F,6,0),"")</f>
        <v/>
      </c>
      <c r="J21" s="37" t="str">
        <f>IFERROR(VLOOKUP(D21,DB!A:G,7,0),"")</f>
        <v/>
      </c>
      <c r="K21" s="37"/>
      <c r="L21" s="37" t="str">
        <f>IFERROR(VLOOKUP(D21,DB!A:I,9,0),"")</f>
        <v/>
      </c>
      <c r="M21" s="136"/>
    </row>
    <row r="22" spans="1:13" ht="15">
      <c r="A22" s="37"/>
      <c r="B22" s="37" t="str">
        <f>IFERROR(VLOOKUP(D22,DB!A:K,11,0),"")</f>
        <v/>
      </c>
      <c r="C22" s="37"/>
      <c r="D22"/>
      <c r="E22" s="37"/>
      <c r="F22" s="38"/>
      <c r="G22" s="39">
        <f ca="1">IFERROR(NOW()-F22,"-")</f>
        <v>45934.227961574077</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45934.227961574077</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45934.227961574077</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45934.227961574077</v>
      </c>
      <c r="H25" s="38"/>
      <c r="I25" s="37" t="str">
        <f>IFERROR(VLOOKUP(D25,DB!A:F,6,0),"")</f>
        <v/>
      </c>
      <c r="J25" s="37" t="str">
        <f>IFERROR(VLOOKUP(D25,DB!A:G,7,0),"")</f>
        <v/>
      </c>
      <c r="K25" s="37"/>
      <c r="L25" s="37" t="str">
        <f>IFERROR(VLOOKUP(D25,DB!A:I,9,0),"")</f>
        <v/>
      </c>
      <c r="M25" s="136"/>
    </row>
    <row r="26" spans="1:13" ht="15">
      <c r="A26" s="92"/>
      <c r="B26" s="92" t="str">
        <f>IFERROR(VLOOKUP(D26,DB!A:K,11,0),"")</f>
        <v/>
      </c>
      <c r="C26" s="92"/>
      <c r="D26" s="92"/>
      <c r="E26" s="92"/>
      <c r="F26" s="134"/>
      <c r="G26" s="135">
        <f ca="1">IFERROR(NOW()-F26,"-")</f>
        <v>45934.227961574077</v>
      </c>
      <c r="H26" s="134"/>
      <c r="I26" s="92" t="str">
        <f>IFERROR(VLOOKUP(D26,DB!A:F,6,0),"")</f>
        <v/>
      </c>
      <c r="J26" s="92" t="str">
        <f>IFERROR(VLOOKUP(D26,DB!A:G,7,0),"")</f>
        <v/>
      </c>
      <c r="K26" s="92"/>
      <c r="L26" s="92" t="str">
        <f>IFERROR(VLOOKUP(D26,DB!A:I,9,0),"")</f>
        <v/>
      </c>
      <c r="M26" s="136"/>
    </row>
    <row r="27" spans="1:13" ht="15">
      <c r="A27" s="37"/>
      <c r="B27" s="37" t="str">
        <f>IFERROR(VLOOKUP(D27,DB!A:K,11,0),"")</f>
        <v/>
      </c>
      <c r="C27" s="37"/>
      <c r="D27" s="37"/>
      <c r="E27" s="37"/>
      <c r="F27" s="38"/>
      <c r="G27" s="39">
        <f ca="1">IFERROR(NOW()-F27,"-")</f>
        <v>45934.227961574077</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45934.227961574077</v>
      </c>
      <c r="H28" s="38"/>
      <c r="I28" s="37" t="str">
        <f>IFERROR(VLOOKUP(D28,DB!A:F,6,0),"")</f>
        <v/>
      </c>
      <c r="J28" s="37" t="str">
        <f>IFERROR(VLOOKUP(D28,DB!A:G,7,0),"")</f>
        <v/>
      </c>
      <c r="K28" s="37"/>
      <c r="L28" s="37" t="str">
        <f>IFERROR(VLOOKUP(D28,DB!A:I,9,0),"")</f>
        <v/>
      </c>
      <c r="M28" s="136"/>
    </row>
    <row r="29" spans="1:13" ht="15.75">
      <c r="A29" s="37"/>
      <c r="B29" s="37" t="str">
        <f>IFERROR(VLOOKUP(D29,DB!A:K,11,0),"")</f>
        <v/>
      </c>
      <c r="C29" s="37"/>
      <c r="D29" s="141"/>
      <c r="E29" s="37"/>
      <c r="F29" s="38"/>
      <c r="G29" s="39">
        <f ca="1">IFERROR(NOW()-F29,"-")</f>
        <v>45934.227961574077</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45934.227961574077</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45934.227961574077</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45934.227961574077</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45934.227961574077</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45934.227961574077</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45934.227961574077</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45934.227961574077</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45934.227961574077</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45934.227961574077</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45934.227961574077</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45934.227961574077</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45934.227961574077</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45934.227961574077</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45934.227961574077</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45934.227961574077</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45934.227961574077</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45934.227961574077</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45934.227961574077</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45934.227961574077</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45934.227961574077</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45934.227961574077</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45934.227961574077</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45934.227961574077</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45934.227961574077</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45934.227961574077</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45934.227961574077</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45934.227961574077</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45934.227961574077</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45934.227961574077</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45934.227961574077</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45934.227961574077</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45934.227961574077</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45934.227961574077</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45934.227961574077</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45934.227961574077</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45934.227961574077</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45934.227961574077</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45934.227961574077</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45934.227961574077</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45934.227961574077</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45934.227961574077</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45934.227961574077</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45934.227961574077</v>
      </c>
      <c r="H72" s="38"/>
      <c r="I72" s="37" t="str">
        <f>IFERROR(VLOOKUP(D72,DB!A:F,6,0),"")</f>
        <v/>
      </c>
      <c r="J72" s="37" t="str">
        <f>IFERROR(VLOOKUP(D72,DB!A:G,7,0),"")</f>
        <v/>
      </c>
      <c r="K72" s="37"/>
      <c r="L72" s="37" t="str">
        <f>IFERROR(VLOOKUP(D72,DB!A:I,9,0),"")</f>
        <v/>
      </c>
      <c r="M72" s="136"/>
    </row>
    <row r="73" spans="1:13" ht="15">
      <c r="A73" s="92"/>
      <c r="B73" s="92" t="str">
        <f>IFERROR(VLOOKUP(D73,DB!A:K,11,0),"")</f>
        <v/>
      </c>
      <c r="C73" s="92"/>
      <c r="D73" s="92"/>
      <c r="E73" s="92"/>
      <c r="F73" s="134"/>
      <c r="G73" s="135">
        <f ca="1">IFERROR(NOW()-F73,"-")</f>
        <v>45934.227961574077</v>
      </c>
      <c r="H73" s="134"/>
      <c r="I73" s="92" t="str">
        <f>IFERROR(VLOOKUP(D73,DB!A:F,6,0),"")</f>
        <v/>
      </c>
      <c r="J73" s="92" t="str">
        <f>IFERROR(VLOOKUP(D73,DB!A:G,7,0),"")</f>
        <v/>
      </c>
      <c r="K73" s="92"/>
      <c r="L73" s="92" t="str">
        <f>IFERROR(VLOOKUP(D73,DB!A:I,9,0),"")</f>
        <v/>
      </c>
      <c r="M73" s="136"/>
    </row>
    <row r="74" spans="1:13" ht="15">
      <c r="A74" s="92"/>
      <c r="B74" s="92" t="str">
        <f>IFERROR(VLOOKUP(D74,DB!A:K,11,0),"")</f>
        <v/>
      </c>
      <c r="C74" s="92"/>
      <c r="D74" s="92"/>
      <c r="E74" s="92"/>
      <c r="F74" s="134"/>
      <c r="G74" s="135">
        <f ca="1">IFERROR(NOW()-F74,"-")</f>
        <v>45934.227961574077</v>
      </c>
      <c r="H74" s="134"/>
      <c r="I74" s="92" t="str">
        <f>IFERROR(VLOOKUP(D74,DB!A:F,6,0),"")</f>
        <v/>
      </c>
      <c r="J74" s="92" t="str">
        <f>IFERROR(VLOOKUP(D74,DB!A:G,7,0),"")</f>
        <v/>
      </c>
      <c r="K74" s="92"/>
      <c r="L74" s="92" t="str">
        <f>IFERROR(VLOOKUP(D74,DB!A:I,9,0),"")</f>
        <v/>
      </c>
    </row>
    <row r="75" spans="1:13" ht="15">
      <c r="A75" s="37"/>
      <c r="B75" s="37" t="str">
        <f>IFERROR(VLOOKUP(D75,DB!A:K,11,0),"")</f>
        <v/>
      </c>
      <c r="C75" s="37"/>
      <c r="D75" s="37"/>
      <c r="E75" s="37"/>
      <c r="F75" s="38"/>
      <c r="G75" s="39">
        <f ca="1">IFERROR(NOW()-F75,"-")</f>
        <v>45934.227961574077</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45934.227961574077</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45934.227961574077</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45934.227961574077</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45934.227961574077</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45934.227961574077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45934.227961574077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45934.227961574077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45934.227961574077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45934.227961574077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45934.227961574077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45934.227961574077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45934.227961574077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45934.227961574077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45934.227961574077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45934.227961574077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45934.227961574077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45934.227961574077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45934.227961574077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45934.227961574077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45934.227961574077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45934.227961574077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45934.227961574077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45934.227961574077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45934.227961574077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45934.227961574077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45934.227961574077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45934.227961574077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45934.227961574077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45934.227961574077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45934.227961574077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45934.227961574077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45934.227961574077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45934.227961574077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45934.227961574077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45934.227961574077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45934.227961574077</v>
      </c>
      <c r="H111" s="38"/>
      <c r="I111" s="37" t="str">
        <f>IFERROR(VLOOKUP(D111,DB!A:F,6,0),"")</f>
        <v/>
      </c>
      <c r="J111" s="37" t="str">
        <f>IFERROR(VLOOKUP(D111,DB!A:G,7,0),"")</f>
        <v/>
      </c>
      <c r="K111" s="37"/>
      <c r="L111" s="37" t="str">
        <f>IFERROR(VLOOKUP(D111,DB!A:I,9,0),"")</f>
        <v/>
      </c>
    </row>
    <row r="112" spans="1:12" ht="15">
      <c r="A112" s="92"/>
      <c r="B112" s="92" t="str">
        <f>IFERROR(VLOOKUP(D112,DB!A:K,11,0),"")</f>
        <v/>
      </c>
      <c r="C112" s="92"/>
      <c r="D112" s="92"/>
      <c r="E112" s="92"/>
      <c r="F112" s="134"/>
      <c r="G112" s="135">
        <f ca="1">IFERROR(NOW()-F112,"-")</f>
        <v>45934.227961574077</v>
      </c>
      <c r="H112" s="134"/>
      <c r="I112" s="92" t="str">
        <f>IFERROR(VLOOKUP(D112,DB!A:F,6,0),"")</f>
        <v/>
      </c>
      <c r="J112" s="92" t="str">
        <f>IFERROR(VLOOKUP(D112,DB!A:G,7,0),"")</f>
        <v/>
      </c>
      <c r="K112" s="92"/>
      <c r="L112" s="92" t="str">
        <f>IFERROR(VLOOKUP(D112,DB!A:I,9,0),"")</f>
        <v/>
      </c>
    </row>
    <row r="113" spans="1:12" ht="15">
      <c r="A113" s="37"/>
      <c r="B113" s="37" t="str">
        <f>IFERROR(VLOOKUP(D113,DB!A:K,11,0),"")</f>
        <v/>
      </c>
      <c r="C113" s="37"/>
      <c r="D113" s="37"/>
      <c r="E113" s="37"/>
      <c r="F113" s="38"/>
      <c r="G113" s="39">
        <f ca="1">IFERROR(NOW()-F113,"-")</f>
        <v>45934.227961574077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45934.227961574077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45934.227961574077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45934.227961574077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45934.227961574077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45934.227961574077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45934.227961574077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45934.227961574077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45934.227961574077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45934.227961574077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45934.227961574077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45934.227961574077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45934.227961574077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45934.227961574077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45934.227961574077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45934.227961574077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45934.227961574077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45934.227961574077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45934.227961574077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45934.227961574077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45934.227961574077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45934.227961574077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45934.227961574077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45934.227961574077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45934.227961574077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45934.227961574077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45934.227961574077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45934.227961574077</v>
      </c>
      <c r="H140" s="38"/>
      <c r="I140" s="37" t="str">
        <f>IFERROR(VLOOKUP(D140,DB!A:F,6,0),"")</f>
        <v/>
      </c>
      <c r="J140" s="37" t="str">
        <f>IFERROR(VLOOKUP(D140,DB!A:G,7,0),"")</f>
        <v/>
      </c>
      <c r="K140" s="37"/>
      <c r="L140" s="37" t="str">
        <f>IFERROR(VLOOKUP(D140,DB!A:I,9,0),"")</f>
        <v/>
      </c>
    </row>
    <row r="141" spans="1:12" ht="15">
      <c r="A141" s="92"/>
      <c r="B141" s="92" t="str">
        <f>IFERROR(VLOOKUP(D141,DB!A:K,11,0),"")</f>
        <v/>
      </c>
      <c r="C141" s="92"/>
      <c r="D141" s="92"/>
      <c r="E141" s="92"/>
      <c r="F141" s="134"/>
      <c r="G141" s="135">
        <f ca="1">IFERROR(NOW()-F141,"-")</f>
        <v>45934.227961574077</v>
      </c>
      <c r="H141" s="134"/>
      <c r="I141" s="92" t="str">
        <f>IFERROR(VLOOKUP(D141,DB!A:F,6,0),"")</f>
        <v/>
      </c>
      <c r="J141" s="92" t="str">
        <f>IFERROR(VLOOKUP(D141,DB!A:G,7,0),"")</f>
        <v/>
      </c>
      <c r="K141" s="92"/>
      <c r="L141" s="92" t="str">
        <f>IFERROR(VLOOKUP(D141,DB!A:I,9,0),"")</f>
        <v/>
      </c>
    </row>
    <row r="142" spans="1:12" ht="15">
      <c r="A142" s="37"/>
      <c r="B142" s="37" t="str">
        <f>IFERROR(VLOOKUP(D142,DB!A:K,11,0),"")</f>
        <v/>
      </c>
      <c r="C142" s="37"/>
      <c r="D142" s="37"/>
      <c r="E142" s="37"/>
      <c r="F142" s="38"/>
      <c r="G142" s="39">
        <f ca="1">IFERROR(NOW()-F142,"-")</f>
        <v>45934.227961574077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45934.227961574077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45934.227961574077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45934.227961574077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45934.227961574077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45934.227961574077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45934.227961574077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45934.227961574077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45934.227961574077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45934.227961574077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45934.227961574077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45934.227961574077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45934.227961574077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45934.227961574077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45934.227961574077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45934.227961574077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45934.227961574077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45934.227961574077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45934.227961574077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45934.227961574077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45934.227961574077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45934.227961574077</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45934.227961574077</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45934.227961574077</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45934.227961574077</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45934.227961574077</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45934.227961574077</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45934.227961574077</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45934.227961574077</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45934.227961574077</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45934.227961574077</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45934.227961574077</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45934.227961574077</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45934.227961574077</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45934.227961574077</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45934.227961574077</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45934.227961574077</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45934.227961574077</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45934.227961574077</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45934.227961574077</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45934.227961574077</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45934.227961574077</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45934.227961574077</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45934.227961574077</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45934.227961574077</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45934.227961574077</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45934.227961574077</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45934.227961574077</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45934.227961574077</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45934.227961574077</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45934.227961574077</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45934.227961574077</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45934.227961574077</v>
      </c>
      <c r="H194" s="38"/>
      <c r="I194" s="37" t="str">
        <f>IFERROR(VLOOKUP(D194,DB!A:F,6,0),"")</f>
        <v/>
      </c>
      <c r="J194" s="37" t="str">
        <f>IFERROR(VLOOKUP(D194,DB!A:G,7,0),"")</f>
        <v/>
      </c>
      <c r="K194" s="37"/>
      <c r="L194" s="37" t="str">
        <f>IFERROR(VLOOKUP(D194,DB!A:I,9,0),"")</f>
        <v/>
      </c>
    </row>
    <row r="195" spans="1:12" ht="15">
      <c r="A195" s="92"/>
      <c r="B195" s="92" t="str">
        <f>IFERROR(VLOOKUP(D195,DB!A:K,11,0),"")</f>
        <v/>
      </c>
      <c r="C195" s="92"/>
      <c r="D195" s="92"/>
      <c r="E195" s="92"/>
      <c r="F195" s="134"/>
      <c r="G195" s="135">
        <f ca="1">IFERROR(NOW()-F195,"-")</f>
        <v>45934.227961574077</v>
      </c>
      <c r="H195" s="134"/>
      <c r="I195" s="92" t="str">
        <f>IFERROR(VLOOKUP(D195,DB!A:F,6,0),"")</f>
        <v/>
      </c>
      <c r="J195" s="92" t="str">
        <f>IFERROR(VLOOKUP(D195,DB!A:G,7,0),"")</f>
        <v/>
      </c>
      <c r="K195" s="92"/>
      <c r="L195" s="92" t="str">
        <f>IFERROR(VLOOKUP(D195,DB!A:I,9,0),"")</f>
        <v/>
      </c>
    </row>
    <row r="196" spans="1:12" ht="15"/>
    <row r="197" spans="1:12" ht="15"/>
    <row r="198" spans="1:12" ht="15"/>
    <row r="199" spans="1:12" ht="15"/>
    <row r="200" spans="1:12" ht="15"/>
    <row r="201" spans="1:12" ht="15"/>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50" ht="15"/>
    <row r="451" ht="15"/>
    <row r="452" ht="15"/>
    <row r="453" ht="15"/>
    <row r="454" ht="15"/>
    <row r="455" ht="15"/>
    <row r="456" ht="15"/>
    <row r="457" ht="15"/>
    <row r="458" ht="15"/>
    <row r="459" ht="15"/>
    <row r="460" ht="15"/>
    <row r="461" ht="15"/>
    <row r="462" ht="15"/>
    <row r="463" ht="15"/>
    <row r="465" ht="15"/>
    <row r="466" ht="15"/>
    <row r="467" ht="15"/>
    <row r="468" ht="15"/>
    <row r="469" ht="15"/>
    <row r="470" ht="15"/>
    <row r="472" ht="15"/>
    <row r="473" ht="15"/>
    <row r="474" ht="15"/>
    <row r="475" ht="15"/>
    <row r="476" ht="15"/>
    <row r="477" ht="15"/>
    <row r="478" ht="15"/>
    <row r="479"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4" ht="15"/>
    <row r="515" ht="15"/>
    <row r="516" ht="15"/>
    <row r="517" ht="15"/>
    <row r="518" ht="15"/>
    <row r="519" ht="15"/>
    <row r="520" ht="15"/>
    <row r="521" ht="15"/>
    <row r="522" ht="15"/>
    <row r="523" ht="15"/>
    <row r="525" ht="15"/>
    <row r="526" ht="15"/>
    <row r="527" ht="15"/>
    <row r="530" ht="15"/>
    <row r="531" ht="15"/>
    <row r="532" ht="15"/>
    <row r="533"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5" ht="15"/>
    <row r="846" ht="15"/>
    <row r="847" ht="15"/>
    <row r="848" ht="15"/>
    <row r="849" ht="15"/>
    <row r="850" ht="15"/>
    <row r="854" ht="15"/>
    <row r="855" ht="15"/>
    <row r="865" ht="15"/>
    <row r="870" ht="15"/>
    <row r="881" ht="15"/>
    <row r="882" ht="15"/>
    <row r="889" ht="15"/>
    <row r="890" ht="15"/>
    <row r="894" ht="15"/>
    <row r="895" ht="15"/>
    <row r="896" ht="15"/>
    <row r="903" ht="15"/>
    <row r="904" ht="15"/>
    <row r="905" ht="15"/>
    <row r="906" ht="15"/>
    <row r="908" ht="15"/>
    <row r="909" ht="15"/>
    <row r="910" ht="15"/>
    <row r="913" ht="15"/>
    <row r="914" ht="15"/>
    <row r="915" ht="15"/>
    <row r="916" ht="15"/>
    <row r="918" ht="15"/>
    <row r="919" ht="15"/>
    <row r="920" ht="15"/>
    <row r="921" ht="15"/>
    <row r="922" ht="15"/>
    <row r="923" ht="15"/>
    <row r="925" ht="15"/>
    <row r="926" ht="15"/>
    <row r="928" ht="15"/>
    <row r="929" ht="15"/>
    <row r="931" ht="15"/>
    <row r="932" ht="15"/>
    <row r="933" ht="15"/>
    <row r="935" ht="15"/>
    <row r="936" ht="15"/>
    <row r="937" ht="15"/>
    <row r="938" ht="15"/>
    <row r="939" ht="15"/>
    <row r="943" ht="15"/>
    <row r="944" ht="15"/>
    <row r="945" ht="15"/>
    <row r="946" ht="15"/>
    <row r="949" ht="15"/>
    <row r="950" ht="15"/>
    <row r="953" ht="15"/>
    <row r="994" ht="15"/>
    <row r="995" ht="15"/>
    <row r="998" ht="15"/>
    <row r="999" ht="15"/>
    <row r="1006" ht="15"/>
    <row r="1007" ht="15"/>
    <row r="1010" ht="15"/>
    <row r="1012" ht="15"/>
    <row r="1014" ht="15"/>
    <row r="1015" ht="15"/>
    <row r="1016" ht="15"/>
    <row r="1019" ht="15"/>
    <row r="1020" ht="15"/>
    <row r="1022" ht="15"/>
    <row r="1025" ht="15"/>
    <row r="1026" ht="15"/>
    <row r="1028" ht="15"/>
    <row r="1029" ht="15"/>
    <row r="1030" ht="15"/>
    <row r="1031" ht="15"/>
    <row r="1032" ht="15"/>
    <row r="1035" ht="15"/>
    <row r="1036" ht="15"/>
    <row r="1037" ht="15"/>
    <row r="1038" ht="15"/>
    <row r="1039" ht="15"/>
    <row r="1040" ht="15"/>
    <row r="1042" ht="15"/>
    <row r="1044" ht="15"/>
    <row r="1046" ht="15"/>
    <row r="1047" ht="15"/>
    <row r="1048" ht="15"/>
    <row r="1050" ht="15"/>
    <row r="1051" ht="15"/>
    <row r="1052" ht="15"/>
    <row r="1053" ht="15"/>
    <row r="1054" ht="15"/>
    <row r="1055" ht="15"/>
    <row r="1056" ht="15"/>
    <row r="1058" ht="15"/>
    <row r="1059" ht="15"/>
    <row r="1060" ht="15"/>
    <row r="1065" ht="15"/>
    <row r="1066" ht="15"/>
    <row r="1070" ht="15"/>
    <row r="1071" ht="15"/>
    <row r="1072" ht="15"/>
    <row r="1075" ht="15"/>
    <row r="1077" ht="15"/>
    <row r="1081" ht="15"/>
    <row r="1085" ht="15"/>
    <row r="1091" ht="15"/>
    <row r="1092" ht="15"/>
    <row r="1094" ht="15"/>
    <row r="1095" ht="15"/>
    <row r="1097" ht="15"/>
    <row r="1100" ht="15"/>
    <row r="1101" ht="15"/>
    <row r="1103" ht="15"/>
    <row r="1105" ht="15"/>
    <row r="1107" ht="15"/>
    <row r="1109" ht="15"/>
    <row r="1110" ht="15"/>
    <row r="1111" ht="15"/>
    <row r="1113" ht="15"/>
    <row r="1114" ht="15"/>
    <row r="1115" ht="15"/>
    <row r="1116" ht="15"/>
    <row r="1119" ht="15"/>
    <row r="1293" ht="15"/>
    <row r="1294" ht="15"/>
    <row r="1304" ht="15"/>
    <row r="1305" ht="15"/>
    <row r="1306" ht="15"/>
    <row r="1312" ht="15"/>
    <row r="1313" ht="15"/>
    <row r="1314" ht="15"/>
    <row r="1315" ht="15"/>
    <row r="1317" ht="15"/>
    <row r="1320" ht="15"/>
    <row r="1321" ht="15"/>
    <row r="1322" ht="15"/>
    <row r="1323" ht="15"/>
    <row r="1325" ht="15"/>
    <row r="1326" ht="15"/>
    <row r="1328" ht="15"/>
    <row r="1329" ht="15"/>
    <row r="1330" ht="15"/>
    <row r="1331" ht="15"/>
    <row r="1333" ht="15"/>
    <row r="1334" ht="15"/>
    <row r="1335" ht="15"/>
    <row r="1338" ht="15"/>
    <row r="1339" ht="15"/>
    <row r="1342" ht="15"/>
    <row r="1343" ht="15"/>
    <row r="1344" ht="15"/>
    <row r="1345" ht="15"/>
    <row r="1346" ht="15"/>
    <row r="1347" ht="15"/>
    <row r="1348" ht="15"/>
    <row r="1349" ht="15"/>
    <row r="1351" ht="15"/>
    <row r="1353" ht="15"/>
    <row r="1354" ht="15"/>
    <row r="1355" ht="15"/>
    <row r="1358" ht="15"/>
    <row r="1368" ht="15"/>
    <row r="1371" ht="15"/>
    <row r="1372" ht="15"/>
    <row r="1376" ht="15"/>
    <row r="1380" ht="15"/>
    <row r="1383" ht="15"/>
    <row r="1385" ht="15"/>
    <row r="1386" ht="15"/>
    <row r="1388" ht="15"/>
  </sheetData>
  <dataValidations count="2">
    <dataValidation allowBlank="1" showInputMessage="1" showErrorMessage="1" sqref="E1" xr:uid="{920C6338-E771-4DAE-8C89-92A9093EA4DE}"/>
    <dataValidation type="list" allowBlank="1" showInputMessage="1" showErrorMessage="1" sqref="E2:E19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0"/>
  <sheetViews>
    <sheetView tabSelected="1" workbookViewId="0">
      <selection activeCell="K8" sqref="K8"/>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39075</v>
      </c>
      <c r="B2" s="137" t="s">
        <v>5398</v>
      </c>
      <c r="C2" s="137">
        <v>1</v>
      </c>
      <c r="D2" s="137" t="s">
        <v>32861</v>
      </c>
      <c r="E2" s="137" t="s">
        <v>39076</v>
      </c>
      <c r="F2" s="138">
        <v>45933.880972222221</v>
      </c>
      <c r="G2" s="139">
        <f ca="1">IFERROR(NOW()-F2,"-")</f>
        <v>0.34698935185588198</v>
      </c>
      <c r="H2" s="140">
        <v>45929.455266203702</v>
      </c>
      <c r="I2" s="137" t="str">
        <f>IFERROR(VLOOKUP(D2,DB!A:F,6,0),"")</f>
        <v>SCECO</v>
      </c>
      <c r="J2" s="137" t="str">
        <f>IFERROR(VLOOKUP(D2,DB!A:G,7,0),"")</f>
        <v>In progress</v>
      </c>
      <c r="K2" s="137" t="s">
        <v>39077</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39078</v>
      </c>
      <c r="B3" s="137" t="s">
        <v>5398</v>
      </c>
      <c r="C3" s="137">
        <v>1</v>
      </c>
      <c r="D3" s="137" t="s">
        <v>34463</v>
      </c>
      <c r="E3" s="137" t="s">
        <v>39076</v>
      </c>
      <c r="F3" s="138">
        <v>45926.772847222222</v>
      </c>
      <c r="G3" s="139">
        <f ca="1">IFERROR(NOW()-F3,"-")</f>
        <v>7.4551143518547178</v>
      </c>
      <c r="H3" s="140">
        <v>45927.449074074102</v>
      </c>
      <c r="I3" s="137" t="str">
        <f>IFERROR(VLOOKUP(D3,DB!A:F,6,0),"")</f>
        <v>SCECO</v>
      </c>
      <c r="J3" s="137" t="str">
        <f>IFERROR(VLOOKUP(D3,DB!A:G,7,0),"")</f>
        <v>Weak</v>
      </c>
      <c r="K3" s="137" t="s">
        <v>39077</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39079</v>
      </c>
      <c r="B4" s="137" t="s">
        <v>5398</v>
      </c>
      <c r="C4" s="137">
        <v>1</v>
      </c>
      <c r="D4" s="137" t="s">
        <v>33408</v>
      </c>
      <c r="E4" s="137" t="s">
        <v>38964</v>
      </c>
      <c r="F4" s="138">
        <v>45932.818645833337</v>
      </c>
      <c r="G4" s="139">
        <f ca="1">IFERROR(NOW()-F4,"-")</f>
        <v>1.409315740740567</v>
      </c>
      <c r="H4" s="140">
        <v>45931.969363425924</v>
      </c>
      <c r="I4" s="137" t="str">
        <f>IFERROR(VLOOKUP(D4,DB!A:F,6,0),"")</f>
        <v>SCECO</v>
      </c>
      <c r="J4" s="137" t="str">
        <f>IFERROR(VLOOKUP(D4,DB!A:G,7,0),"")</f>
        <v>Dead</v>
      </c>
      <c r="K4" s="137" t="s">
        <v>39077</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39080</v>
      </c>
      <c r="B5" s="137" t="str">
        <f>IFERROR(VLOOKUP(D5,DB!A:K,11,0),"")</f>
        <v>R6</v>
      </c>
      <c r="C5" s="137">
        <v>1</v>
      </c>
      <c r="D5" s="137" t="s">
        <v>33684</v>
      </c>
      <c r="E5" s="137" t="s">
        <v>38964</v>
      </c>
      <c r="F5" s="140">
        <v>45933.705324074072</v>
      </c>
      <c r="G5" s="139">
        <f ca="1">IFERROR(NOW()-F5,"-")</f>
        <v>0.52263750000565778</v>
      </c>
      <c r="H5" s="140">
        <v>45933.228229166663</v>
      </c>
      <c r="I5" s="137" t="str">
        <f>IFERROR(VLOOKUP(D5,DB!A:F,6,0),"")</f>
        <v>SCECO</v>
      </c>
      <c r="J5" s="137" t="str">
        <f>IFERROR(VLOOKUP(D5,DB!A:G,7,0),"")</f>
        <v>Weak</v>
      </c>
      <c r="K5" s="137" t="s">
        <v>39081</v>
      </c>
      <c r="L5" s="137" t="str">
        <f>IFERROR(VLOOKUP(D5,DB!A:I,9,0),"")</f>
        <v>Latis</v>
      </c>
    </row>
    <row r="6" spans="1:16383" ht="31.5" customHeight="1">
      <c r="A6" s="137" t="s">
        <v>39082</v>
      </c>
      <c r="B6" s="137" t="str">
        <f>IFERROR(VLOOKUP(D6,DB!A:K,11,0),"")</f>
        <v>R6</v>
      </c>
      <c r="C6" s="137">
        <v>3</v>
      </c>
      <c r="D6" s="137" t="s">
        <v>33728</v>
      </c>
      <c r="E6" s="137" t="s">
        <v>38964</v>
      </c>
      <c r="F6" s="140">
        <v>45933.920601851853</v>
      </c>
      <c r="G6" s="139">
        <f ca="1">IFERROR(NOW()-F6,"-")</f>
        <v>0.30735972222464625</v>
      </c>
      <c r="H6" s="140">
        <v>45933.858310185184</v>
      </c>
      <c r="I6" s="137" t="str">
        <f>IFERROR(VLOOKUP(D6,DB!A:F,6,0),"")</f>
        <v>SCECO</v>
      </c>
      <c r="J6" s="137" t="str">
        <f>IFERROR(VLOOKUP(D6,DB!A:G,7,0),"")</f>
        <v>Weak</v>
      </c>
      <c r="K6" s="137" t="s">
        <v>39083</v>
      </c>
      <c r="L6" s="137" t="str">
        <f>IFERROR(VLOOKUP(D6,DB!A:I,9,0),"")</f>
        <v>Latis</v>
      </c>
      <c r="M6" s="137"/>
    </row>
    <row r="7" spans="1:16383" ht="31.5" customHeight="1">
      <c r="A7" s="137" t="s">
        <v>39084</v>
      </c>
      <c r="B7" s="137" t="str">
        <f>IFERROR(VLOOKUP(D7,DB!A:K,11,0),"")</f>
        <v>R6</v>
      </c>
      <c r="C7" s="137">
        <v>1</v>
      </c>
      <c r="D7" s="137" t="s">
        <v>35346</v>
      </c>
      <c r="E7" s="137" t="s">
        <v>38964</v>
      </c>
      <c r="F7" s="140">
        <v>45934.196018518516</v>
      </c>
      <c r="G7" s="139">
        <f ca="1">IFERROR(NOW()-F7,"-")</f>
        <v>3.1943055560986977E-2</v>
      </c>
      <c r="H7" s="140">
        <v>45934.166435185187</v>
      </c>
      <c r="I7" s="137" t="str">
        <f>IFERROR(VLOOKUP(D7,DB!A:F,6,0),"")</f>
        <v>SCECO</v>
      </c>
      <c r="J7" s="137" t="str">
        <f>IFERROR(VLOOKUP(D7,DB!A:G,7,0),"")</f>
        <v>Dead</v>
      </c>
      <c r="K7" s="137" t="s">
        <v>39085</v>
      </c>
      <c r="L7" s="137" t="str">
        <f>IFERROR(VLOOKUP(D7,DB!A:I,9,0),"")</f>
        <v>Latis</v>
      </c>
      <c r="M7" s="137"/>
    </row>
    <row r="8" spans="1:16383" ht="31.5" customHeight="1">
      <c r="A8" s="121"/>
      <c r="B8" s="137" t="str">
        <f>IFERROR(VLOOKUP(D8,DB!A:K,11,0),"")</f>
        <v/>
      </c>
      <c r="C8" s="137"/>
      <c r="D8" s="137"/>
      <c r="E8" s="137"/>
      <c r="F8" s="137"/>
      <c r="G8" s="139">
        <f ca="1">IFERROR(NOW()-F8,"-")</f>
        <v>45934.227961574077</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9">
        <f ca="1">IFERROR(NOW()-F9,"-")</f>
        <v>45934.227961574077</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9">
        <f ca="1">IFERROR(NOW()-F10,"-")</f>
        <v>45934.227961574077</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9">
        <f ca="1">IFERROR(NOW()-F11,"-")</f>
        <v>45934.227961574077</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45934.227961574077</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45934.227961574077</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45934.227961574077</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45934.227961574077</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45934.227961574077</v>
      </c>
      <c r="H16" s="137"/>
      <c r="I16" s="137" t="str">
        <f>IFERROR(VLOOKUP(D16,DB!A:F,6,0),"")</f>
        <v/>
      </c>
      <c r="J16" s="137" t="str">
        <f>IFERROR(VLOOKUP(D16,DB!A:G,7,0),"")</f>
        <v/>
      </c>
      <c r="K16" s="137"/>
      <c r="L16" s="137" t="str">
        <f>IFERROR(VLOOKUP(D16,DB!A:I,9,0),"")</f>
        <v/>
      </c>
      <c r="M16" s="137"/>
    </row>
    <row r="17" spans="1:13" ht="31.5" customHeight="1">
      <c r="A17" s="121"/>
      <c r="B17" s="137" t="str">
        <f>IFERROR(VLOOKUP(D17,DB!A:K,11,0),"")</f>
        <v/>
      </c>
      <c r="C17" s="137"/>
      <c r="D17" s="137"/>
      <c r="E17" s="137"/>
      <c r="F17" s="137"/>
      <c r="G17" s="137">
        <f ca="1">IFERROR(NOW()-F17,"-")</f>
        <v>45934.227961574077</v>
      </c>
      <c r="H17" s="137"/>
      <c r="I17" s="137" t="str">
        <f>IFERROR(VLOOKUP(D17,DB!A:F,6,0),"")</f>
        <v/>
      </c>
      <c r="J17" s="137" t="str">
        <f>IFERROR(VLOOKUP(D17,DB!A:G,7,0),"")</f>
        <v/>
      </c>
      <c r="K17" s="137"/>
      <c r="L17" s="137" t="str">
        <f>IFERROR(VLOOKUP(D17,DB!A:I,9,0),"")</f>
        <v/>
      </c>
      <c r="M17" s="137"/>
    </row>
    <row r="18" spans="1:13" ht="31.5" customHeight="1">
      <c r="A18" s="121"/>
      <c r="B18" s="137" t="str">
        <f>IFERROR(VLOOKUP(D18,DB!A:K,11,0),"")</f>
        <v/>
      </c>
      <c r="C18" s="137"/>
      <c r="D18" s="137"/>
      <c r="E18" s="137"/>
      <c r="F18" s="137"/>
      <c r="G18" s="137">
        <f ca="1">IFERROR(NOW()-F18,"-")</f>
        <v>45934.227961574077</v>
      </c>
      <c r="H18" s="137"/>
      <c r="I18" s="137" t="str">
        <f>IFERROR(VLOOKUP(D18,DB!A:F,6,0),"")</f>
        <v/>
      </c>
      <c r="J18" s="137" t="str">
        <f>IFERROR(VLOOKUP(D18,DB!A:G,7,0),"")</f>
        <v/>
      </c>
      <c r="K18" s="137"/>
      <c r="L18" s="137" t="str">
        <f>IFERROR(VLOOKUP(D18,DB!A:I,9,0),"")</f>
        <v/>
      </c>
      <c r="M18" s="137"/>
    </row>
    <row r="19" spans="1:13" ht="31.5" customHeight="1">
      <c r="A19" s="121"/>
      <c r="B19" s="137" t="str">
        <f>IFERROR(VLOOKUP(D19,DB!A:K,11,0),"")</f>
        <v/>
      </c>
      <c r="C19" s="137"/>
      <c r="D19" s="137"/>
      <c r="E19" s="137"/>
      <c r="F19" s="137"/>
      <c r="G19" s="137">
        <f ca="1">IFERROR(NOW()-F19,"-")</f>
        <v>45934.227961574077</v>
      </c>
      <c r="H19" s="137"/>
      <c r="I19" s="137" t="str">
        <f>IFERROR(VLOOKUP(D19,DB!A:F,6,0),"")</f>
        <v/>
      </c>
      <c r="J19" s="137" t="str">
        <f>IFERROR(VLOOKUP(D19,DB!A:G,7,0),"")</f>
        <v/>
      </c>
      <c r="K19" s="137"/>
      <c r="L19" s="137" t="str">
        <f>IFERROR(VLOOKUP(D19,DB!A:I,9,0),"")</f>
        <v/>
      </c>
      <c r="M19" s="137"/>
    </row>
    <row r="20" spans="1:13" ht="31.5" customHeight="1">
      <c r="A20" s="121"/>
      <c r="B20" s="137" t="str">
        <f>IFERROR(VLOOKUP(D20,DB!A:K,11,0),"")</f>
        <v/>
      </c>
      <c r="C20" s="137"/>
      <c r="D20" s="137"/>
      <c r="E20" s="137"/>
      <c r="F20" s="137"/>
      <c r="G20" s="137">
        <f ca="1">IFERROR(NOW()-F20,"-")</f>
        <v>45934.227961574077</v>
      </c>
      <c r="H20" s="137"/>
      <c r="I20" s="137" t="str">
        <f>IFERROR(VLOOKUP(D20,DB!A:F,6,0),"")</f>
        <v/>
      </c>
      <c r="J20" s="137" t="str">
        <f>IFERROR(VLOOKUP(D20,DB!A:G,7,0),"")</f>
        <v/>
      </c>
      <c r="K20" s="137"/>
      <c r="L20" s="126" t="str">
        <f>IFERROR(VLOOKUP(D20,DB!A:I,9,0),"")</f>
        <v/>
      </c>
    </row>
    <row r="21" spans="1:13" ht="31.5" customHeight="1">
      <c r="A21" s="121"/>
      <c r="B21" s="137" t="str">
        <f>IFERROR(VLOOKUP(D21,DB!A:K,11,0),"")</f>
        <v/>
      </c>
      <c r="C21" s="137"/>
      <c r="D21" s="137"/>
      <c r="E21" s="137"/>
      <c r="F21" s="137"/>
      <c r="G21" s="137">
        <f ca="1">IFERROR(NOW()-F21,"-")</f>
        <v>45934.227961574077</v>
      </c>
      <c r="H21" s="137"/>
      <c r="I21" s="137" t="str">
        <f>IFERROR(VLOOKUP(D21,DB!A:F,6,0),"")</f>
        <v/>
      </c>
      <c r="J21" s="137" t="str">
        <f>IFERROR(VLOOKUP(D21,DB!A:G,7,0),"")</f>
        <v/>
      </c>
      <c r="K21" s="137"/>
      <c r="L21" s="126" t="str">
        <f>IFERROR(VLOOKUP(D21,DB!A:I,9,0),"")</f>
        <v/>
      </c>
    </row>
    <row r="22" spans="1:13" ht="31.5" customHeight="1">
      <c r="A22" s="121"/>
      <c r="B22" s="137" t="str">
        <f>IFERROR(VLOOKUP(D22,DB!A:K,11,0),"")</f>
        <v/>
      </c>
      <c r="C22" s="137"/>
      <c r="D22" s="137"/>
      <c r="E22" s="137"/>
      <c r="F22" s="137"/>
      <c r="G22" s="137">
        <f ca="1">IFERROR(NOW()-F22,"-")</f>
        <v>45934.227961574077</v>
      </c>
      <c r="H22" s="137"/>
      <c r="I22" s="137" t="str">
        <f>IFERROR(VLOOKUP(D22,DB!A:F,6,0),"")</f>
        <v/>
      </c>
      <c r="J22" s="137" t="str">
        <f>IFERROR(VLOOKUP(D22,DB!A:G,7,0),"")</f>
        <v/>
      </c>
      <c r="K22" s="137"/>
      <c r="L22" s="126" t="str">
        <f>IFERROR(VLOOKUP(D22,DB!A:I,9,0),"")</f>
        <v/>
      </c>
    </row>
    <row r="23" spans="1:13" ht="31.5" customHeight="1">
      <c r="A23" s="121"/>
      <c r="B23" s="137" t="str">
        <f>IFERROR(VLOOKUP(D23,DB!A:K,11,0),"")</f>
        <v/>
      </c>
      <c r="C23" s="137"/>
      <c r="D23" s="137"/>
      <c r="E23" s="137"/>
      <c r="F23" s="137"/>
      <c r="G23" s="137">
        <f ca="1">IFERROR(NOW()-F23,"-")</f>
        <v>45934.227961574077</v>
      </c>
      <c r="H23" s="137"/>
      <c r="I23" s="137" t="str">
        <f>IFERROR(VLOOKUP(D23,DB!A:F,6,0),"")</f>
        <v/>
      </c>
      <c r="J23" s="137" t="str">
        <f>IFERROR(VLOOKUP(D23,DB!A:G,7,0),"")</f>
        <v/>
      </c>
      <c r="K23" s="137"/>
      <c r="L23" s="126" t="str">
        <f>IFERROR(VLOOKUP(D23,DB!A:I,9,0),"")</f>
        <v/>
      </c>
    </row>
    <row r="24" spans="1:13" ht="31.5" customHeight="1">
      <c r="A24" s="121"/>
      <c r="B24" s="137" t="str">
        <f>IFERROR(VLOOKUP(D24,DB!A:K,11,0),"")</f>
        <v/>
      </c>
      <c r="C24" s="137"/>
      <c r="D24" s="137"/>
      <c r="E24" s="137"/>
      <c r="F24" s="137"/>
      <c r="G24" s="137">
        <f ca="1">IFERROR(NOW()-F24,"-")</f>
        <v>45934.227961574077</v>
      </c>
      <c r="H24" s="137"/>
      <c r="I24" s="137" t="str">
        <f>IFERROR(VLOOKUP(D24,DB!A:F,6,0),"")</f>
        <v/>
      </c>
      <c r="J24" s="137" t="str">
        <f>IFERROR(VLOOKUP(D24,DB!A:G,7,0),"")</f>
        <v/>
      </c>
      <c r="K24" s="137"/>
      <c r="L24" s="126" t="str">
        <f>IFERROR(VLOOKUP(D24,DB!A:I,9,0),"")</f>
        <v/>
      </c>
    </row>
    <row r="25" spans="1:13" ht="31.5" customHeight="1">
      <c r="A25" s="121"/>
      <c r="B25" s="120" t="str">
        <f>IFERROR(VLOOKUP(D25,DB!A:K,11,0),"")</f>
        <v/>
      </c>
      <c r="C25" s="122"/>
      <c r="D25" s="120"/>
      <c r="E25" s="123"/>
      <c r="F25" s="124"/>
      <c r="G25" s="89">
        <f ca="1">IFERROR(NOW()-F25,"-")</f>
        <v>45934.227961574077</v>
      </c>
      <c r="H25" s="124"/>
      <c r="I25" s="120" t="str">
        <f>IFERROR(VLOOKUP(D25,DB!A:F,6,0),"")</f>
        <v/>
      </c>
      <c r="J25" s="119" t="str">
        <f>IFERROR(VLOOKUP(D25,DB!A:G,7,0),"")</f>
        <v/>
      </c>
      <c r="K25" s="125"/>
      <c r="L25" s="126" t="str">
        <f>IFERROR(VLOOKUP(D25,DB!A:I,9,0),"")</f>
        <v/>
      </c>
    </row>
    <row r="26" spans="1:13" ht="31.5" customHeight="1">
      <c r="A26" s="121"/>
      <c r="B26" s="120" t="str">
        <f>IFERROR(VLOOKUP(D26,DB!A:K,11,0),"")</f>
        <v/>
      </c>
      <c r="C26" s="122"/>
      <c r="D26" s="120"/>
      <c r="E26" s="123"/>
      <c r="F26" s="124"/>
      <c r="G26" s="89">
        <f ca="1">IFERROR(NOW()-F26,"-")</f>
        <v>45934.227961574077</v>
      </c>
      <c r="H26" s="124"/>
      <c r="I26" s="120" t="str">
        <f>IFERROR(VLOOKUP(D26,DB!A:F,6,0),"")</f>
        <v/>
      </c>
      <c r="J26" s="119" t="str">
        <f>IFERROR(VLOOKUP(D26,DB!A:G,7,0),"")</f>
        <v/>
      </c>
      <c r="K26" s="125"/>
      <c r="L26" s="126" t="str">
        <f>IFERROR(VLOOKUP(D26,DB!A:I,9,0),"")</f>
        <v/>
      </c>
    </row>
    <row r="27" spans="1:13" ht="31.5" customHeight="1">
      <c r="A27" s="121"/>
      <c r="B27" s="120" t="str">
        <f>IFERROR(VLOOKUP(D27,DB!A:K,11,0),"")</f>
        <v/>
      </c>
      <c r="C27" s="122"/>
      <c r="D27" s="120"/>
      <c r="E27" s="123"/>
      <c r="F27" s="124"/>
      <c r="G27" s="89">
        <f ca="1">IFERROR(NOW()-F27,"-")</f>
        <v>45934.227961574077</v>
      </c>
      <c r="H27" s="124"/>
      <c r="I27" s="120" t="str">
        <f>IFERROR(VLOOKUP(D27,DB!A:F,6,0),"")</f>
        <v/>
      </c>
      <c r="J27" s="119" t="str">
        <f>IFERROR(VLOOKUP(D27,DB!A:G,7,0),"")</f>
        <v/>
      </c>
      <c r="K27" s="125"/>
      <c r="L27" s="126" t="str">
        <f>IFERROR(VLOOKUP(D27,DB!A:I,9,0),"")</f>
        <v/>
      </c>
    </row>
    <row r="28" spans="1:13" ht="31.5" customHeight="1">
      <c r="A28" s="121"/>
      <c r="B28" s="120" t="str">
        <f>IFERROR(VLOOKUP(D28,DB!A:K,11,0),"")</f>
        <v/>
      </c>
      <c r="C28" s="122"/>
      <c r="D28" s="120"/>
      <c r="E28" s="123"/>
      <c r="F28" s="124"/>
      <c r="G28" s="89">
        <f ca="1">IFERROR(NOW()-F28,"-")</f>
        <v>45934.227961574077</v>
      </c>
      <c r="H28" s="124"/>
      <c r="I28" s="120" t="str">
        <f>IFERROR(VLOOKUP(D28,DB!A:F,6,0),"")</f>
        <v/>
      </c>
      <c r="J28" s="119" t="str">
        <f>IFERROR(VLOOKUP(D28,DB!A:G,7,0),"")</f>
        <v/>
      </c>
      <c r="K28" s="125"/>
      <c r="L28" s="126" t="str">
        <f>IFERROR(VLOOKUP(D28,DB!A:I,9,0),"")</f>
        <v/>
      </c>
    </row>
    <row r="29" spans="1:13" ht="31.5" customHeight="1">
      <c r="A29" s="121"/>
      <c r="B29" s="120" t="str">
        <f>IFERROR(VLOOKUP(D29,DB!A:K,11,0),"")</f>
        <v/>
      </c>
      <c r="C29" s="122"/>
      <c r="D29" s="120"/>
      <c r="E29" s="123"/>
      <c r="F29" s="124"/>
      <c r="G29" s="89">
        <f ca="1">IFERROR(NOW()-F29,"-")</f>
        <v>45934.227961574077</v>
      </c>
      <c r="H29" s="124"/>
      <c r="I29" s="120" t="str">
        <f>IFERROR(VLOOKUP(D29,DB!A:F,6,0),"")</f>
        <v/>
      </c>
      <c r="J29" s="119" t="str">
        <f>IFERROR(VLOOKUP(D29,DB!A:G,7,0),"")</f>
        <v/>
      </c>
      <c r="K29" s="125"/>
      <c r="L29" s="126" t="str">
        <f>IFERROR(VLOOKUP(D29,DB!A:I,9,0),"")</f>
        <v/>
      </c>
    </row>
    <row r="30" spans="1:13" ht="31.5" customHeight="1">
      <c r="A30" s="121"/>
      <c r="B30" s="120" t="str">
        <f>IFERROR(VLOOKUP(D30,DB!A:K,11,0),"")</f>
        <v/>
      </c>
      <c r="C30" s="122"/>
      <c r="D30" s="120"/>
      <c r="E30" s="123"/>
      <c r="F30" s="124"/>
      <c r="G30" s="89">
        <f ca="1">IFERROR(NOW()-F30,"-")</f>
        <v>45934.227961574077</v>
      </c>
      <c r="H30" s="124"/>
      <c r="I30" s="120" t="str">
        <f>IFERROR(VLOOKUP(D30,DB!A:F,6,0),"")</f>
        <v/>
      </c>
      <c r="J30" s="119" t="str">
        <f>IFERROR(VLOOKUP(D30,DB!A:G,7,0),"")</f>
        <v/>
      </c>
      <c r="K30" s="125"/>
      <c r="L30" s="126" t="str">
        <f>IFERROR(VLOOKUP(D30,DB!A:I,9,0),"")</f>
        <v/>
      </c>
    </row>
    <row r="31" spans="1:13" ht="31.5" customHeight="1">
      <c r="A31" s="121"/>
      <c r="B31" s="120" t="str">
        <f>IFERROR(VLOOKUP(D31,DB!A:K,11,0),"")</f>
        <v/>
      </c>
      <c r="C31" s="122"/>
      <c r="D31" s="120"/>
      <c r="E31" s="123"/>
      <c r="F31" s="124"/>
      <c r="G31" s="89">
        <f ca="1">IFERROR(NOW()-F31,"-")</f>
        <v>45934.227961574077</v>
      </c>
      <c r="H31" s="124"/>
      <c r="I31" s="120" t="str">
        <f>IFERROR(VLOOKUP(D31,DB!A:F,6,0),"")</f>
        <v/>
      </c>
      <c r="J31" s="119" t="str">
        <f>IFERROR(VLOOKUP(D31,DB!A:G,7,0),"")</f>
        <v/>
      </c>
      <c r="K31" s="125"/>
      <c r="L31" s="126" t="str">
        <f>IFERROR(VLOOKUP(D31,DB!A:I,9,0),"")</f>
        <v/>
      </c>
    </row>
    <row r="32" spans="1:13" ht="31.5" customHeight="1">
      <c r="A32" s="121"/>
      <c r="B32" s="120" t="str">
        <f>IFERROR(VLOOKUP(D32,DB!A:K,11,0),"")</f>
        <v/>
      </c>
      <c r="C32" s="122"/>
      <c r="D32" s="120"/>
      <c r="E32" s="123"/>
      <c r="F32" s="124"/>
      <c r="G32" s="89">
        <f ca="1">IFERROR(NOW()-F32,"-")</f>
        <v>45934.227961574077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45934.227961574077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45934.227961574077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45934.227961574077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45934.227961574077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45934.227961574077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45934.227961574077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45934.227961574077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45934.227961574077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45934.227961574077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45934.227961574077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45934.227961574077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45934.227961574077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45934.227961574077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45934.227961574077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45934.227961574077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45934.227961574077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45934.227961574077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45934.227961574077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45934.227961574077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45934.227961574077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45934.227961574077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45934.227961574077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45934.227961574077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45934.227961574077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45934.227961574077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45934.227961574077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45934.227961574077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45934.227961574077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45934.227961574077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45934.227961574077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45934.227961574077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45934.227961574077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45934.227961574077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45934.227961574077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45934.227961574077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45934.227961574077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45934.227961574077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45934.227961574077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45934.227961574077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45934.227961574077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45934.227961574077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45934.227961574077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45934.227961574077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45934.227961574077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45934.227961574077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45934.227961574077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45934.227961574077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45934.227961574077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45934.227961574077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45934.227961574077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45934.227961574077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45934.227961574077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45934.227961574077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45934.227961574077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45934.227961574077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45934.227961574077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45934.227961574077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45934.227961574077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45934.227961574077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45934.227961574077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45934.227961574077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45934.227961574077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45934.227961574077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45934.227961574077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45934.227961574077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45934.227961574077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45934.227961574077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45934.227961574077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45934.227961574077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45934.227961574077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45934.227961574077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45934.227961574077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45934.227961574077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45934.227961574077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45934.227961574077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45934.227961574077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45934.227961574077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45934.227961574077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45934.227961574077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45934.227961574077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45934.227961574077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45934.227961574077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45934.227961574077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45934.227961574077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45934.227961574077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45934.227961574077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45934.227961574077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45934.227961574077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45934.227961574077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45934.227961574077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45934.227961574077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45934.227961574077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45934.227961574077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45934.227961574077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45934.227961574077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45934.227961574077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45934.227961574077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45934.227961574077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45934.227961574077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45934.227961574077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45934.227961574077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45934.227961574077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45934.227961574077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45934.227961574077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45934.227961574077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45934.227961574077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45934.227961574077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45934.227961574077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45934.227961574077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45934.227961574077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45934.227961574077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45934.227961574077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45934.227961574077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45934.227961574077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45934.227961574077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45934.227961574077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45934.227961574077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45934.227961574077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45934.227961574077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45934.227961574077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45934.227961574077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45934.227961574077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45934.227961574077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45934.227961574077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45934.227961574077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45934.227961574077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45934.227961574077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45934.227961574077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45934.227961574077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45934.227961574077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45934.227961574077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45934.227961574077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45934.227961574077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45934.227961574077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45934.227961574077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45934.227961574077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45934.227961574077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45934.227961574077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45934.227961574077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45934.227961574077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45934.227961574077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45934.227961574077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45934.227961574077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45934.227961574077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45934.227961574077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45934.227961574077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45934.227961574077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45934.227961574077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45934.227961574077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45934.227961574077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45934.227961574077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45934.227961574077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45934.227961574077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45934.227961574077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45934.227961574077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45934.227961574077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45934.227961574077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45934.227961574077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45934.227961574077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45934.227961574077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45934.227961574077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45934.227961574077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45934.227961574077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45934.227961574077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45934.227961574077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45934.227961574077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45934.227961574077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45934.227961574077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45934.227961574077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45934.227961574077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45934.227961574077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45934.227961574077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45934.227961574077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45934.227961574077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45934.227961574077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45934.227961574077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45934.227961574077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45934.227961574077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45934.227961574077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45934.227961574077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45934.227961574077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45934.227961574077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45934.227961574077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45934.227961574077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45934.227961574077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45934.227961574077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45934.227961574077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45934.227961574077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45934.227961574077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45934.227961574077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45934.227961574077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45934.227961574077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45934.227961574077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45934.227961574077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45934.227961574077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45934.227961574077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45934.227961574077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45934.227961574077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45934.227961574077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45934.227961574077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45934.227961574077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45934.227961574077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45934.227961574077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45934.227961574077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45934.227961574077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45934.227961574077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45934.227961574077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45934.227961574077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45934.227961574077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45934.227961574077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45934.227961574077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45934.227961574077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45934.227961574077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45934.227961574077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45934.227961574077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45934.227961574077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45934.227961574077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45934.227961574077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45934.227961574077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45934.227961574077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45934.227961574077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45934.227961574077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45934.227961574077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45934.227961574077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45934.227961574077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45934.227961574077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45934.227961574077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45934.227961574077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45934.227961574077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45934.227961574077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45934.227961574077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45934.227961574077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45934.227961574077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45934.227961574077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45934.227961574077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45934.227961574077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45934.227961574077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45934.227961574077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45934.227961574077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45934.227961574077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45934.227961574077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45934.227961574077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45934.227961574077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45934.227961574077</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45934.227961574077</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45934.227961574077</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45934.227961574077</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45934.227961574077</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45934.227961574077</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45934.227961574077</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45934.227961574077</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45934.227961574077</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45934.227961574077</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45934.227961574077</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45934.227961574077</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45934.227961574077</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45934.227961574077</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45934.227961574077</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45934.227961574077</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45934.227961574077</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45934.227961574077</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45934.227961574077</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45934.227961574077</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45934.227961574077</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45934.227961574077</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45934.227961574077</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45934.227961574077</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45934.227961574077</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45934.227961574077</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45934.227961574077</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45934.227961574077</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45934.227961574077</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45934.227961574077</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45934.227961574077</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45934.227961574077</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45934.227961574077</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45934.227961574077</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45934.227961574077</v>
      </c>
      <c r="H310" s="124"/>
      <c r="I310" s="120" t="str">
        <f>IFERROR(VLOOKUP(D310,DB!A:F,6,0),"")</f>
        <v/>
      </c>
      <c r="J310" s="119" t="str">
        <f>IFERROR(VLOOKUP(D310,DB!A:G,7,0),"")</f>
        <v/>
      </c>
      <c r="K310" s="125"/>
      <c r="L310" s="126" t="str">
        <f>IFERROR(VLOOKUP(D310,DB!A:I,9,0),"")</f>
        <v/>
      </c>
    </row>
  </sheetData>
  <dataValidations count="2">
    <dataValidation allowBlank="1" showInputMessage="1" showErrorMessage="1" sqref="E1" xr:uid="{380493DB-286A-4683-AF55-C78F04945A49}"/>
    <dataValidation type="list" allowBlank="1" showInputMessage="1" showErrorMessage="1" sqref="E8:E31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2025-10-04T02:28:43Z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